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<sst xmlns="http://schemas.openxmlformats.org/spreadsheetml/2006/main" count="227" uniqueCount="150">
  <si>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</si>
  <si>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</si>
  <si>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</si>
  <si>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</si>
  <si>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</si>
  <si>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</si>
  <si>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</si>
  <si>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</si>
  <si>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</si>
  <si>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</si>
  <si>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</si>
  <si>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</si>
  <si>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</si>
  <si>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</si>
  <si>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TI</t>
  </si>
  <si>
    <t>Caps Subtotal</t>
  </si>
  <si>
    <t>min order</t>
  </si>
  <si>
    <t>min extended $US</t>
  </si>
  <si>
    <t>AVX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</si>
  <si>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</si>
  <si>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</si>
  <si>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</si>
  <si>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</si>
  <si>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</si>
  <si>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</si>
  <si>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</si>
  <si>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</si>
  <si>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</si>
  <si>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Bourns</t>
  </si>
  <si>
    <t>knob - Alcoswitch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</si>
  <si>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</si>
  <si>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</si>
  <si>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</si>
  <si>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</si>
  <si>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</si>
  <si>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</si>
  <si>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</si>
  <si>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</si>
  <si>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</si>
  <si>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</si>
  <si>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</si>
  <si>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</si>
  <si>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</si>
  <si>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</si>
  <si>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</si>
  <si>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</si>
  <si>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</si>
  <si>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</si>
  <si>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</si>
  <si>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</si>
  <si>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</si>
  <si>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</si>
  <si>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</si>
  <si>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</si>
  <si>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</si>
  <si>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</si>
  <si>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</si>
  <si>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</si>
  <si>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</si>
  <si>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</si>
  <si>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</si>
  <si>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</si>
  <si>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</si>
  <si>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</si>
  <si>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</si>
  <si>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</si>
  <si>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</si>
  <si>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</si>
  <si>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</si>
  <si>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</si>
  <si>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</si>
  <si>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</si>
  <si>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</si>
  <si>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</si>
  <si>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OR you could buy a bunch of wire and do it yourself.</t>
  </si>
  <si>
    <t>This BOM assumes getting some parts from Synthesis Technology (Paul Schrieber).  Parts you definitely want to get from Paul is marked in Orange</t>
  </si>
  <si>
    <t>Pots / Trimmers</t>
  </si>
  <si>
    <t>534-9409</t>
  </si>
  <si>
    <t>#6-32 x 1/2 screws</t>
  </si>
  <si>
    <t>1/4" al spacers</t>
  </si>
  <si>
    <t>534-398</t>
  </si>
  <si>
    <t>do the math! If you're doing another module, it pays to buy the set from Paul</t>
  </si>
  <si>
    <t>594-149-7104</t>
  </si>
  <si>
    <t>Set of 100K cermet Spectrol 149 pot - this has 2 pots and ends up being much less expensive than getting them from Mouser</t>
  </si>
  <si>
    <t>#6 KEPS nuts - these come in a bag of 100</t>
  </si>
  <si>
    <t>count them individaully - here' how they add up:</t>
  </si>
  <si>
    <t>"Yellow Box Caps" - 63V</t>
  </si>
  <si>
    <t xml:space="preserve">100 K ohm </t>
  </si>
  <si>
    <t>291-100K-RC</t>
  </si>
  <si>
    <t>595-TL072ACP</t>
  </si>
  <si>
    <t>NKK</t>
  </si>
  <si>
    <t>100K cermet Spectrol 149 pot</t>
  </si>
  <si>
    <t>Large BR-1 mounting bracket</t>
  </si>
  <si>
    <t>Toggle Switches SPDT on-off-on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</si>
  <si>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</si>
  <si>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</si>
  <si>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</si>
  <si>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</si>
  <si>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Radial Electrolytic - tol:+/- 20%</t>
  </si>
  <si>
    <t>TL072 dual op amp</t>
  </si>
  <si>
    <t>506-PKES90B1/4</t>
  </si>
  <si>
    <t>Arcotronics / Kemet</t>
  </si>
  <si>
    <t>140-XRL59V10-RC</t>
  </si>
  <si>
    <t>10μF,50V (this has poles)</t>
  </si>
  <si>
    <t>80-R82DC3470DQ60J</t>
  </si>
  <si>
    <t>470nF or u47 (.47uF) (470,000pF) 63V</t>
  </si>
  <si>
    <t>1K ohm</t>
  </si>
  <si>
    <t>291-1K-RC</t>
  </si>
  <si>
    <t>291-1M-RC</t>
  </si>
  <si>
    <t>33 K ohm</t>
  </si>
  <si>
    <t>291-33K-RC</t>
  </si>
  <si>
    <t>8 ALCO knobs - so look, you can buy these guys at Mouser… but otherwise think about buying them from Paul - much less expensive</t>
  </si>
  <si>
    <t>MOTM-120 Sub Octave Multiplexer</t>
  </si>
  <si>
    <t>581-SA101A221JAR</t>
  </si>
  <si>
    <t>.00022uF (= .22nF = 220pF)</t>
  </si>
  <si>
    <t>2.2 M ohm (2M2)</t>
  </si>
  <si>
    <t>291-2.2M-RC</t>
  </si>
  <si>
    <t>4.7 M ohm (4M7)</t>
  </si>
  <si>
    <t>74HC161 (counter 14 pin)</t>
  </si>
  <si>
    <t>74HC08 (quad AND gate 14 pin)</t>
  </si>
  <si>
    <t>512-MM74HC08N</t>
  </si>
  <si>
    <t>Fairchild Semiconductor</t>
  </si>
  <si>
    <t>74HC157 (quad 2:1 mux 14 pin)</t>
  </si>
  <si>
    <t>512-MM74HC157N</t>
  </si>
  <si>
    <t>LM311 comparator (8 pin)</t>
  </si>
  <si>
    <t>511-LM311N</t>
  </si>
  <si>
    <t>STMicroelectronics</t>
  </si>
  <si>
    <t>LM78L05 voltage regulator (8 pin)</t>
  </si>
  <si>
    <t>512-LM78L05ACZ</t>
  </si>
  <si>
    <t>652-91A1A-B24-D20L</t>
  </si>
  <si>
    <t>Bourns 100K panel mount 91A pots</t>
  </si>
  <si>
    <t xml:space="preserve">   alt - Bourns 100K panel mount 95A pots</t>
  </si>
  <si>
    <t>652-95A1A-B28-A20L</t>
  </si>
  <si>
    <t xml:space="preserve">   alt - Bourns 100K panel mount 91A pots</t>
  </si>
  <si>
    <t>652-91A1A-B24-D20</t>
  </si>
  <si>
    <t>Allied</t>
  </si>
  <si>
    <t>754-2132</t>
  </si>
  <si>
    <t xml:space="preserve">   alt - 91A1A-B24-B20L</t>
  </si>
  <si>
    <t>MOTM-120 pcb</t>
  </si>
  <si>
    <t>MOTM-120 front panel</t>
  </si>
  <si>
    <t>The prices go out of date - so use them as an estimate - - I just went over the BOM today again 9/28/09 and the part numbers all check out - I even used photos of the pcb, etc to double check some exact part numbers</t>
  </si>
  <si>
    <t>Semiconductors - these are the exact ones we got from paul in an old kit</t>
  </si>
  <si>
    <t>511-M74HC161</t>
  </si>
  <si>
    <t>633-M201302-RO</t>
  </si>
  <si>
    <t>digikey.com</t>
  </si>
  <si>
    <t>EPCOS Inc</t>
  </si>
  <si>
    <t>495-1160-ND</t>
  </si>
  <si>
    <t>147-75-220-RC</t>
  </si>
  <si>
    <t>.000022uF (= .022nF = 22pF) for comparator modification</t>
  </si>
  <si>
    <t>these caps go between pins 1 &amp; 2 of both comparators on the underside of the PCB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</si>
</sst>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wrapText="1"/>
    </xf>
    <xf numFmtId="0" fontId="0" fillId="0" borderId="0" xfId="0" applyAlignment="1">
      <alignment/>
    </xf>
    <xf numFmtId="0" fontId="0" fillId="6" borderId="0" xfId="0" applyFill="1" applyAlignment="1">
      <alignment wrapText="1"/>
    </xf>
    <xf numFmtId="0" fontId="5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/>
    </xf>
    <xf numFmtId="3" fontId="0" fillId="8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5" borderId="0" xfId="0" applyFont="1" applyFill="1" applyAlignment="1">
      <alignment horizontal="left"/>
    </xf>
    <xf numFmtId="17" fontId="0" fillId="4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9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9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8515625" style="0" customWidth="1"/>
    <col min="3" max="3" width="18.421875" style="17" customWidth="1"/>
    <col min="4" max="4" width="23.7109375" style="1" customWidth="1"/>
    <col min="5" max="5" width="22.00390625" style="14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3" customWidth="1"/>
    <col min="10" max="10" width="10.57421875" style="13" customWidth="1"/>
  </cols>
  <sheetData>
    <row r="1" ht="18">
      <c r="A1" s="74" t="s">
        <v>112</v>
      </c>
    </row>
    <row r="2" spans="1:10" ht="12">
      <c r="A2" t="s">
        <v>1</v>
      </c>
      <c r="B2" t="s">
        <v>0</v>
      </c>
      <c r="C2" s="17" t="s">
        <v>4</v>
      </c>
      <c r="D2" s="1" t="s">
        <v>8</v>
      </c>
      <c r="E2" s="14" t="s">
        <v>11</v>
      </c>
      <c r="F2" t="s">
        <v>10</v>
      </c>
      <c r="G2" t="s">
        <v>6</v>
      </c>
      <c r="H2" s="2" t="s">
        <v>12</v>
      </c>
      <c r="I2" s="41" t="s">
        <v>16</v>
      </c>
      <c r="J2" s="42" t="s">
        <v>17</v>
      </c>
    </row>
    <row r="3" spans="1:10" s="60" customFormat="1" ht="12">
      <c r="A3" s="60" t="s">
        <v>31</v>
      </c>
      <c r="C3" s="61"/>
      <c r="D3" s="62"/>
      <c r="E3" s="63"/>
      <c r="H3" s="64"/>
      <c r="I3" s="65"/>
      <c r="J3" s="64"/>
    </row>
    <row r="4" spans="1:10" ht="12">
      <c r="A4" t="s">
        <v>75</v>
      </c>
      <c r="I4" s="41"/>
      <c r="J4" s="42"/>
    </row>
    <row r="5" spans="1:10" ht="12">
      <c r="A5" t="s">
        <v>140</v>
      </c>
      <c r="I5" s="41"/>
      <c r="J5" s="42"/>
    </row>
    <row r="6" spans="1:10" ht="12">
      <c r="A6" s="73" t="s">
        <v>94</v>
      </c>
      <c r="I6" s="41"/>
      <c r="J6" s="42"/>
    </row>
    <row r="7" spans="1:10" s="4" customFormat="1" ht="12.75">
      <c r="A7" s="3" t="s">
        <v>19</v>
      </c>
      <c r="C7" s="18"/>
      <c r="D7" s="5"/>
      <c r="E7" s="15"/>
      <c r="H7" s="6"/>
      <c r="J7" s="6"/>
    </row>
    <row r="8" spans="1:10" s="22" customFormat="1" ht="12.75">
      <c r="A8" s="38" t="s">
        <v>98</v>
      </c>
      <c r="C8" s="26"/>
      <c r="D8" s="27"/>
      <c r="E8" s="28"/>
      <c r="H8" s="29"/>
      <c r="I8" s="25"/>
      <c r="J8" s="29"/>
    </row>
    <row r="9" spans="1:10" ht="12">
      <c r="A9" s="39" t="s">
        <v>103</v>
      </c>
      <c r="B9" s="39">
        <v>3</v>
      </c>
      <c r="C9" s="17" t="s">
        <v>3</v>
      </c>
      <c r="D9" s="1" t="s">
        <v>9</v>
      </c>
      <c r="E9" s="4" t="s">
        <v>102</v>
      </c>
      <c r="F9">
        <v>1</v>
      </c>
      <c r="G9">
        <v>1</v>
      </c>
      <c r="H9" s="2">
        <v>0.06</v>
      </c>
      <c r="I9" s="39">
        <v>3</v>
      </c>
      <c r="J9" s="42">
        <f>PRODUCT(H9,I9)</f>
        <v>0.18</v>
      </c>
    </row>
    <row r="10" spans="1:10" s="22" customFormat="1" ht="12.75">
      <c r="A10" s="38" t="s">
        <v>86</v>
      </c>
      <c r="C10" s="26"/>
      <c r="D10" s="27"/>
      <c r="H10" s="29"/>
      <c r="J10" s="29"/>
    </row>
    <row r="11" spans="1:10" ht="12">
      <c r="A11" s="39" t="s">
        <v>105</v>
      </c>
      <c r="B11" s="39">
        <v>1</v>
      </c>
      <c r="C11" s="1" t="s">
        <v>3</v>
      </c>
      <c r="D11" s="17" t="s">
        <v>101</v>
      </c>
      <c r="E11" s="75" t="s">
        <v>104</v>
      </c>
      <c r="F11" s="54">
        <v>1</v>
      </c>
      <c r="G11">
        <v>1</v>
      </c>
      <c r="H11" s="2">
        <v>0.22</v>
      </c>
      <c r="I11" s="23">
        <v>1</v>
      </c>
      <c r="J11" s="42">
        <f>PRODUCT(H11,I11)</f>
        <v>0.22</v>
      </c>
    </row>
    <row r="12" spans="1:10" ht="12">
      <c r="A12" s="39"/>
      <c r="B12" s="39"/>
      <c r="C12" s="17" t="s">
        <v>144</v>
      </c>
      <c r="D12" s="1" t="s">
        <v>145</v>
      </c>
      <c r="E12" s="80" t="s">
        <v>146</v>
      </c>
      <c r="F12" s="20">
        <v>1</v>
      </c>
      <c r="G12" s="20">
        <v>1</v>
      </c>
      <c r="H12" s="21">
        <v>0.39</v>
      </c>
      <c r="I12" s="39"/>
      <c r="J12" s="42"/>
    </row>
    <row r="13" spans="1:10" s="22" customFormat="1" ht="12.75">
      <c r="A13" s="38" t="s">
        <v>34</v>
      </c>
      <c r="C13" s="26"/>
      <c r="D13" s="27"/>
      <c r="H13" s="29"/>
      <c r="J13" s="29"/>
    </row>
    <row r="14" spans="1:11" s="20" customFormat="1" ht="24.75">
      <c r="A14" s="81" t="s">
        <v>148</v>
      </c>
      <c r="B14" s="39">
        <v>2</v>
      </c>
      <c r="C14" s="33" t="s">
        <v>3</v>
      </c>
      <c r="D14" s="34" t="s">
        <v>18</v>
      </c>
      <c r="E14" s="4" t="s">
        <v>147</v>
      </c>
      <c r="F14" s="20">
        <v>1</v>
      </c>
      <c r="G14" s="20">
        <v>1</v>
      </c>
      <c r="H14" s="21">
        <v>0.27</v>
      </c>
      <c r="I14" s="39">
        <v>2</v>
      </c>
      <c r="J14" s="42">
        <f>PRODUCT(H14,I14)</f>
        <v>0.54</v>
      </c>
      <c r="K14" s="20" t="s">
        <v>149</v>
      </c>
    </row>
    <row r="15" spans="1:10" s="20" customFormat="1" ht="12">
      <c r="A15" s="40" t="s">
        <v>114</v>
      </c>
      <c r="B15" s="39">
        <v>3</v>
      </c>
      <c r="C15" s="33" t="s">
        <v>3</v>
      </c>
      <c r="D15" s="34" t="s">
        <v>18</v>
      </c>
      <c r="E15" s="4" t="s">
        <v>113</v>
      </c>
      <c r="F15" s="20">
        <v>1</v>
      </c>
      <c r="G15" s="20">
        <v>1</v>
      </c>
      <c r="H15" s="21">
        <v>0.23</v>
      </c>
      <c r="I15" s="39">
        <v>3</v>
      </c>
      <c r="J15" s="42">
        <f>PRODUCT(H15,I15)</f>
        <v>0.6900000000000001</v>
      </c>
    </row>
    <row r="16" spans="1:10" ht="12">
      <c r="A16" s="39" t="s">
        <v>35</v>
      </c>
      <c r="B16" s="39">
        <v>11</v>
      </c>
      <c r="C16" s="17" t="s">
        <v>3</v>
      </c>
      <c r="D16" s="1" t="s">
        <v>9</v>
      </c>
      <c r="E16" s="56" t="s">
        <v>33</v>
      </c>
      <c r="F16">
        <v>1</v>
      </c>
      <c r="G16">
        <v>1</v>
      </c>
      <c r="H16" s="2">
        <v>0.16</v>
      </c>
      <c r="I16" s="39">
        <v>11</v>
      </c>
      <c r="J16" s="42">
        <f>PRODUCT(H16,I16)</f>
        <v>1.76</v>
      </c>
    </row>
    <row r="17" spans="1:10" s="4" customFormat="1" ht="12.75">
      <c r="A17" s="3" t="s">
        <v>15</v>
      </c>
      <c r="C17" s="18"/>
      <c r="D17" s="5"/>
      <c r="E17" s="15"/>
      <c r="H17" s="6"/>
      <c r="J17" s="7">
        <f>SUM(J9:J16)</f>
        <v>3.39</v>
      </c>
    </row>
    <row r="18" spans="1:10" s="9" customFormat="1" ht="12.75">
      <c r="A18" s="8" t="s">
        <v>13</v>
      </c>
      <c r="C18" s="19"/>
      <c r="D18" s="10"/>
      <c r="E18" s="16"/>
      <c r="H18" s="11"/>
      <c r="J18" s="12">
        <f>SUM(J17)</f>
        <v>3.39</v>
      </c>
    </row>
    <row r="19" spans="9:10" ht="12">
      <c r="I19" s="52"/>
      <c r="J19" s="42"/>
    </row>
    <row r="20" spans="1:10" s="4" customFormat="1" ht="12.75">
      <c r="A20" s="3" t="s">
        <v>73</v>
      </c>
      <c r="C20" s="18"/>
      <c r="D20" s="5"/>
      <c r="E20" s="15"/>
      <c r="H20" s="6"/>
      <c r="I20" s="24"/>
      <c r="J20" s="6"/>
    </row>
    <row r="21" spans="1:10" ht="12">
      <c r="A21" s="39" t="s">
        <v>106</v>
      </c>
      <c r="B21" s="39">
        <v>3</v>
      </c>
      <c r="C21" s="17" t="s">
        <v>3</v>
      </c>
      <c r="D21" s="1" t="s">
        <v>9</v>
      </c>
      <c r="E21" s="15" t="s">
        <v>107</v>
      </c>
      <c r="F21">
        <v>1</v>
      </c>
      <c r="G21">
        <v>1</v>
      </c>
      <c r="H21" s="2">
        <v>0.1</v>
      </c>
      <c r="I21" s="39">
        <v>3</v>
      </c>
      <c r="J21" s="42">
        <f aca="true" t="shared" si="0" ref="J21:J26">PRODUCT(H21,I21)</f>
        <v>0.30000000000000004</v>
      </c>
    </row>
    <row r="22" spans="1:10" ht="12">
      <c r="A22" s="39" t="s">
        <v>2</v>
      </c>
      <c r="B22" s="39">
        <v>7</v>
      </c>
      <c r="C22" s="17" t="s">
        <v>3</v>
      </c>
      <c r="D22" s="1" t="s">
        <v>9</v>
      </c>
      <c r="E22" s="15" t="s">
        <v>32</v>
      </c>
      <c r="F22">
        <v>1</v>
      </c>
      <c r="G22">
        <v>1</v>
      </c>
      <c r="H22" s="2">
        <v>0.1</v>
      </c>
      <c r="I22" s="39">
        <v>7</v>
      </c>
      <c r="J22" s="42">
        <f t="shared" si="0"/>
        <v>0.7000000000000001</v>
      </c>
    </row>
    <row r="23" spans="1:10" ht="12">
      <c r="A23" s="39" t="s">
        <v>109</v>
      </c>
      <c r="B23" s="39">
        <v>1</v>
      </c>
      <c r="C23" s="17" t="s">
        <v>3</v>
      </c>
      <c r="D23" s="1" t="s">
        <v>9</v>
      </c>
      <c r="E23" s="15" t="s">
        <v>110</v>
      </c>
      <c r="F23">
        <v>1</v>
      </c>
      <c r="G23">
        <v>1</v>
      </c>
      <c r="H23" s="2">
        <v>0.1</v>
      </c>
      <c r="I23" s="39">
        <v>1</v>
      </c>
      <c r="J23" s="42">
        <f t="shared" si="0"/>
        <v>0.1</v>
      </c>
    </row>
    <row r="24" spans="1:10" ht="12">
      <c r="A24" s="39" t="s">
        <v>87</v>
      </c>
      <c r="B24" s="39">
        <v>8</v>
      </c>
      <c r="C24" s="17" t="s">
        <v>3</v>
      </c>
      <c r="D24" s="1" t="s">
        <v>9</v>
      </c>
      <c r="E24" s="15" t="s">
        <v>88</v>
      </c>
      <c r="F24">
        <v>1</v>
      </c>
      <c r="G24">
        <v>1</v>
      </c>
      <c r="H24" s="2">
        <v>0.1</v>
      </c>
      <c r="I24" s="23">
        <v>8</v>
      </c>
      <c r="J24" s="42">
        <f t="shared" si="0"/>
        <v>0.8</v>
      </c>
    </row>
    <row r="25" spans="1:10" ht="12">
      <c r="A25" s="39" t="s">
        <v>115</v>
      </c>
      <c r="B25" s="39">
        <v>2</v>
      </c>
      <c r="C25" s="17" t="s">
        <v>3</v>
      </c>
      <c r="D25" s="1" t="s">
        <v>9</v>
      </c>
      <c r="E25" s="15" t="s">
        <v>116</v>
      </c>
      <c r="F25">
        <v>1</v>
      </c>
      <c r="G25">
        <v>1</v>
      </c>
      <c r="H25" s="2">
        <v>0.1</v>
      </c>
      <c r="I25" s="23">
        <v>2</v>
      </c>
      <c r="J25" s="42">
        <f>PRODUCT(H25,I25)</f>
        <v>0.2</v>
      </c>
    </row>
    <row r="26" spans="1:10" ht="12">
      <c r="A26" s="39" t="s">
        <v>117</v>
      </c>
      <c r="B26" s="39">
        <v>2</v>
      </c>
      <c r="C26" s="17" t="s">
        <v>3</v>
      </c>
      <c r="D26" s="1" t="s">
        <v>9</v>
      </c>
      <c r="E26" s="15" t="s">
        <v>108</v>
      </c>
      <c r="F26">
        <v>1</v>
      </c>
      <c r="G26">
        <v>1</v>
      </c>
      <c r="H26" s="2">
        <v>0.1</v>
      </c>
      <c r="I26" s="23">
        <v>2</v>
      </c>
      <c r="J26" s="42">
        <f t="shared" si="0"/>
        <v>0.2</v>
      </c>
    </row>
    <row r="27" spans="1:10" s="4" customFormat="1" ht="12.75">
      <c r="A27" s="3" t="s">
        <v>7</v>
      </c>
      <c r="C27" s="18"/>
      <c r="D27" s="5"/>
      <c r="E27" s="15"/>
      <c r="H27" s="6"/>
      <c r="I27" s="24"/>
      <c r="J27" s="7">
        <f>SUM(J21:J26)</f>
        <v>2.3000000000000003</v>
      </c>
    </row>
    <row r="28" spans="1:10" s="9" customFormat="1" ht="12.75">
      <c r="A28" s="8" t="s">
        <v>13</v>
      </c>
      <c r="C28" s="19"/>
      <c r="D28" s="10"/>
      <c r="E28" s="16"/>
      <c r="H28" s="11"/>
      <c r="J28" s="12">
        <f>SUM(J17,J27)</f>
        <v>5.69</v>
      </c>
    </row>
    <row r="29" spans="9:10" ht="12">
      <c r="I29" s="52"/>
      <c r="J29" s="42"/>
    </row>
    <row r="30" spans="1:10" s="4" customFormat="1" ht="12.75">
      <c r="A30" s="3" t="s">
        <v>141</v>
      </c>
      <c r="C30" s="18"/>
      <c r="D30" s="5"/>
      <c r="E30" s="15"/>
      <c r="H30" s="6"/>
      <c r="I30" s="24"/>
      <c r="J30" s="6"/>
    </row>
    <row r="31" spans="1:10" ht="12">
      <c r="A31" s="39" t="s">
        <v>119</v>
      </c>
      <c r="B31" s="39">
        <v>1</v>
      </c>
      <c r="C31" s="17" t="s">
        <v>3</v>
      </c>
      <c r="D31" s="1" t="s">
        <v>121</v>
      </c>
      <c r="E31" s="75" t="s">
        <v>120</v>
      </c>
      <c r="F31">
        <v>1</v>
      </c>
      <c r="G31">
        <v>1</v>
      </c>
      <c r="H31" s="2">
        <v>0.39</v>
      </c>
      <c r="I31" s="39">
        <v>1</v>
      </c>
      <c r="J31" s="42">
        <f aca="true" t="shared" si="1" ref="J31:J36">PRODUCT(H31,I31)</f>
        <v>0.39</v>
      </c>
    </row>
    <row r="32" spans="1:10" ht="12">
      <c r="A32" s="39" t="s">
        <v>122</v>
      </c>
      <c r="B32" s="39">
        <v>1</v>
      </c>
      <c r="C32" s="17" t="s">
        <v>3</v>
      </c>
      <c r="D32" s="1" t="s">
        <v>121</v>
      </c>
      <c r="E32" s="75" t="s">
        <v>123</v>
      </c>
      <c r="F32">
        <v>1</v>
      </c>
      <c r="G32">
        <v>1</v>
      </c>
      <c r="H32" s="2">
        <v>0.5</v>
      </c>
      <c r="I32" s="39">
        <v>1</v>
      </c>
      <c r="J32" s="42">
        <f t="shared" si="1"/>
        <v>0.5</v>
      </c>
    </row>
    <row r="33" spans="1:10" ht="12">
      <c r="A33" s="39" t="s">
        <v>118</v>
      </c>
      <c r="B33" s="39">
        <v>2</v>
      </c>
      <c r="C33" s="17" t="s">
        <v>3</v>
      </c>
      <c r="D33" s="1" t="s">
        <v>126</v>
      </c>
      <c r="E33" s="75" t="s">
        <v>142</v>
      </c>
      <c r="F33">
        <v>1</v>
      </c>
      <c r="G33">
        <v>1</v>
      </c>
      <c r="H33" s="2">
        <v>0.41</v>
      </c>
      <c r="I33" s="39">
        <v>2</v>
      </c>
      <c r="J33" s="42">
        <f t="shared" si="1"/>
        <v>0.82</v>
      </c>
    </row>
    <row r="34" spans="1:10" ht="12">
      <c r="A34" s="39" t="s">
        <v>124</v>
      </c>
      <c r="B34" s="39">
        <v>2</v>
      </c>
      <c r="C34" s="17" t="s">
        <v>3</v>
      </c>
      <c r="D34" s="1" t="s">
        <v>126</v>
      </c>
      <c r="E34" s="75" t="s">
        <v>125</v>
      </c>
      <c r="F34">
        <v>1</v>
      </c>
      <c r="G34">
        <v>1</v>
      </c>
      <c r="H34" s="2">
        <v>0.29</v>
      </c>
      <c r="I34" s="39">
        <v>2</v>
      </c>
      <c r="J34" s="42">
        <f t="shared" si="1"/>
        <v>0.58</v>
      </c>
    </row>
    <row r="35" spans="1:10" ht="12">
      <c r="A35" s="39" t="s">
        <v>127</v>
      </c>
      <c r="B35" s="39">
        <v>1</v>
      </c>
      <c r="C35" s="17" t="s">
        <v>3</v>
      </c>
      <c r="D35" s="1" t="s">
        <v>126</v>
      </c>
      <c r="E35" s="75" t="s">
        <v>128</v>
      </c>
      <c r="F35">
        <v>1</v>
      </c>
      <c r="G35">
        <v>1</v>
      </c>
      <c r="H35" s="2">
        <v>0.2</v>
      </c>
      <c r="I35" s="39">
        <v>1</v>
      </c>
      <c r="J35" s="42">
        <f t="shared" si="1"/>
        <v>0.2</v>
      </c>
    </row>
    <row r="36" spans="1:10" ht="12">
      <c r="A36" s="39" t="s">
        <v>99</v>
      </c>
      <c r="B36" s="39">
        <v>1</v>
      </c>
      <c r="C36" s="17" t="s">
        <v>3</v>
      </c>
      <c r="D36" s="1" t="s">
        <v>14</v>
      </c>
      <c r="E36" s="15" t="s">
        <v>89</v>
      </c>
      <c r="F36">
        <v>1</v>
      </c>
      <c r="G36">
        <v>1</v>
      </c>
      <c r="H36" s="2">
        <v>0.66</v>
      </c>
      <c r="I36" s="39">
        <v>1</v>
      </c>
      <c r="J36" s="42">
        <f t="shared" si="1"/>
        <v>0.66</v>
      </c>
    </row>
    <row r="37" spans="1:10" s="4" customFormat="1" ht="12.75">
      <c r="A37" s="3" t="s">
        <v>58</v>
      </c>
      <c r="C37" s="18"/>
      <c r="D37" s="5"/>
      <c r="E37" s="15"/>
      <c r="H37" s="6"/>
      <c r="J37" s="7">
        <f>SUM(J31:J36)</f>
        <v>3.1500000000000004</v>
      </c>
    </row>
    <row r="38" spans="1:10" s="9" customFormat="1" ht="12.75">
      <c r="A38" s="8" t="s">
        <v>13</v>
      </c>
      <c r="C38" s="19"/>
      <c r="D38" s="10"/>
      <c r="E38" s="16"/>
      <c r="H38" s="11"/>
      <c r="J38" s="12">
        <f>SUM(J17,J27,J37)</f>
        <v>8.84</v>
      </c>
    </row>
    <row r="39" spans="1:10" s="20" customFormat="1" ht="12.75">
      <c r="A39" s="32"/>
      <c r="C39" s="33"/>
      <c r="D39" s="34"/>
      <c r="E39" s="72"/>
      <c r="H39" s="21"/>
      <c r="I39" s="44"/>
      <c r="J39" s="30"/>
    </row>
    <row r="40" spans="1:10" s="4" customFormat="1" ht="12.75">
      <c r="A40" s="3" t="s">
        <v>5</v>
      </c>
      <c r="C40" s="18"/>
      <c r="D40" s="5"/>
      <c r="E40" s="15"/>
      <c r="H40" s="6"/>
      <c r="I40" s="24"/>
      <c r="J40" s="7"/>
    </row>
    <row r="41" spans="1:10" s="36" customFormat="1" ht="12">
      <c r="A41" s="40" t="s">
        <v>36</v>
      </c>
      <c r="B41" s="40">
        <v>2</v>
      </c>
      <c r="C41" s="46" t="s">
        <v>3</v>
      </c>
      <c r="D41" s="47" t="s">
        <v>37</v>
      </c>
      <c r="E41" s="56" t="s">
        <v>38</v>
      </c>
      <c r="F41" s="36">
        <v>1</v>
      </c>
      <c r="G41" s="36">
        <v>1</v>
      </c>
      <c r="H41" s="48">
        <v>0.12</v>
      </c>
      <c r="I41" s="76">
        <v>2</v>
      </c>
      <c r="J41" s="50">
        <f>PRODUCT(H41,I41)</f>
        <v>0.24</v>
      </c>
    </row>
    <row r="42" spans="1:10" ht="12">
      <c r="A42" s="51" t="s">
        <v>49</v>
      </c>
      <c r="B42" s="66">
        <v>1</v>
      </c>
      <c r="C42" s="17" t="s">
        <v>3</v>
      </c>
      <c r="D42" s="34" t="s">
        <v>50</v>
      </c>
      <c r="E42" s="56" t="s">
        <v>48</v>
      </c>
      <c r="F42" s="20">
        <v>1</v>
      </c>
      <c r="G42" s="20">
        <v>1</v>
      </c>
      <c r="H42" s="21">
        <v>0.3</v>
      </c>
      <c r="I42" s="39">
        <v>1</v>
      </c>
      <c r="J42" s="50">
        <f>PRODUCT(H42,I42)</f>
        <v>0.3</v>
      </c>
    </row>
    <row r="43" spans="1:10" ht="12">
      <c r="A43" s="51" t="s">
        <v>93</v>
      </c>
      <c r="B43" s="39">
        <v>3</v>
      </c>
      <c r="C43" s="33" t="s">
        <v>3</v>
      </c>
      <c r="D43" s="17" t="s">
        <v>90</v>
      </c>
      <c r="E43" s="56" t="s">
        <v>143</v>
      </c>
      <c r="F43" s="45">
        <v>1</v>
      </c>
      <c r="G43" s="20">
        <v>1</v>
      </c>
      <c r="H43" s="21">
        <v>5.11</v>
      </c>
      <c r="I43" s="39">
        <v>3</v>
      </c>
      <c r="J43" s="50">
        <f>PRODUCT(H43,I43)</f>
        <v>15.330000000000002</v>
      </c>
    </row>
    <row r="44" spans="1:10" s="4" customFormat="1" ht="12.75">
      <c r="A44" s="3" t="s">
        <v>21</v>
      </c>
      <c r="C44" s="18"/>
      <c r="D44" s="5"/>
      <c r="E44" s="15"/>
      <c r="H44" s="6"/>
      <c r="J44" s="7">
        <f>SUM(J41:J42)</f>
        <v>0.54</v>
      </c>
    </row>
    <row r="45" spans="1:10" s="9" customFormat="1" ht="12.75">
      <c r="A45" s="8" t="s">
        <v>13</v>
      </c>
      <c r="C45" s="19"/>
      <c r="D45" s="10"/>
      <c r="E45" s="16"/>
      <c r="H45" s="11"/>
      <c r="J45" s="12">
        <f>SUM(J17,J27,J37,J44)</f>
        <v>9.379999999999999</v>
      </c>
    </row>
    <row r="46" spans="1:10" s="20" customFormat="1" ht="12">
      <c r="A46" s="45"/>
      <c r="B46" s="31"/>
      <c r="C46" s="33"/>
      <c r="D46" s="34"/>
      <c r="E46" s="45"/>
      <c r="H46" s="21"/>
      <c r="I46" s="49"/>
      <c r="J46" s="50"/>
    </row>
    <row r="47" spans="1:10" s="4" customFormat="1" ht="12.75">
      <c r="A47" s="3" t="s">
        <v>76</v>
      </c>
      <c r="C47" s="18"/>
      <c r="D47" s="5"/>
      <c r="E47" s="15"/>
      <c r="H47" s="6"/>
      <c r="I47" s="24"/>
      <c r="J47" s="7"/>
    </row>
    <row r="48" spans="1:13" s="20" customFormat="1" ht="37.5">
      <c r="A48" s="67" t="s">
        <v>83</v>
      </c>
      <c r="B48" s="39">
        <v>2</v>
      </c>
      <c r="C48" s="17" t="s">
        <v>64</v>
      </c>
      <c r="D48" s="34"/>
      <c r="E48" s="15"/>
      <c r="F48" s="20">
        <v>1</v>
      </c>
      <c r="G48" s="20">
        <v>1</v>
      </c>
      <c r="H48" s="21">
        <v>15</v>
      </c>
      <c r="I48" s="23">
        <v>2</v>
      </c>
      <c r="J48" s="50">
        <f>PRODUCT(H48,I48)</f>
        <v>30</v>
      </c>
      <c r="M48" s="21"/>
    </row>
    <row r="49" spans="1:13" s="20" customFormat="1" ht="12">
      <c r="A49" s="68" t="s">
        <v>91</v>
      </c>
      <c r="B49" s="20">
        <v>4</v>
      </c>
      <c r="C49" s="33" t="s">
        <v>3</v>
      </c>
      <c r="D49" s="34" t="s">
        <v>27</v>
      </c>
      <c r="E49" s="15" t="s">
        <v>82</v>
      </c>
      <c r="F49" s="20">
        <v>1</v>
      </c>
      <c r="G49" s="20">
        <v>1</v>
      </c>
      <c r="H49" s="21">
        <v>12.97</v>
      </c>
      <c r="I49" s="70" t="s">
        <v>81</v>
      </c>
      <c r="J49" s="71"/>
      <c r="M49" s="21"/>
    </row>
    <row r="50" spans="1:13" s="20" customFormat="1" ht="12">
      <c r="A50" s="39" t="s">
        <v>130</v>
      </c>
      <c r="B50" s="39">
        <v>2</v>
      </c>
      <c r="C50" s="17" t="s">
        <v>3</v>
      </c>
      <c r="D50" s="34" t="s">
        <v>28</v>
      </c>
      <c r="E50" s="75" t="s">
        <v>129</v>
      </c>
      <c r="F50" s="20">
        <v>1</v>
      </c>
      <c r="G50" s="20">
        <v>1</v>
      </c>
      <c r="H50" s="21">
        <v>4.84</v>
      </c>
      <c r="I50" s="77">
        <v>2</v>
      </c>
      <c r="J50" s="50">
        <f>PRODUCT(H50,I50)</f>
        <v>9.68</v>
      </c>
      <c r="M50" s="21"/>
    </row>
    <row r="51" spans="1:13" s="20" customFormat="1" ht="12">
      <c r="A51" s="78" t="s">
        <v>137</v>
      </c>
      <c r="C51" s="17" t="s">
        <v>135</v>
      </c>
      <c r="D51" s="34" t="s">
        <v>28</v>
      </c>
      <c r="E51" s="75" t="s">
        <v>136</v>
      </c>
      <c r="F51" s="20">
        <v>1</v>
      </c>
      <c r="G51" s="20">
        <v>1</v>
      </c>
      <c r="H51" s="21">
        <v>4.24</v>
      </c>
      <c r="I51" s="77">
        <v>0</v>
      </c>
      <c r="J51" s="50">
        <f>PRODUCT(H51,I51)</f>
        <v>0</v>
      </c>
      <c r="M51" s="21"/>
    </row>
    <row r="52" spans="1:13" s="20" customFormat="1" ht="12">
      <c r="A52" s="22" t="s">
        <v>133</v>
      </c>
      <c r="B52" s="20" t="s">
        <v>20</v>
      </c>
      <c r="C52" s="17" t="s">
        <v>3</v>
      </c>
      <c r="D52" s="34" t="s">
        <v>28</v>
      </c>
      <c r="E52" s="75" t="s">
        <v>134</v>
      </c>
      <c r="F52" s="20">
        <v>1</v>
      </c>
      <c r="G52" s="20">
        <v>1</v>
      </c>
      <c r="H52" s="21">
        <v>8.84</v>
      </c>
      <c r="I52" s="77">
        <v>0</v>
      </c>
      <c r="J52" s="50">
        <f>PRODUCT(H52,I52)</f>
        <v>0</v>
      </c>
      <c r="M52" s="21"/>
    </row>
    <row r="53" spans="1:13" s="20" customFormat="1" ht="12">
      <c r="A53" s="22" t="s">
        <v>131</v>
      </c>
      <c r="B53" s="20" t="s">
        <v>20</v>
      </c>
      <c r="C53" s="17" t="s">
        <v>3</v>
      </c>
      <c r="D53" s="34" t="s">
        <v>28</v>
      </c>
      <c r="E53" s="56" t="s">
        <v>132</v>
      </c>
      <c r="F53" s="20">
        <v>1</v>
      </c>
      <c r="G53" s="20">
        <v>1</v>
      </c>
      <c r="H53" s="21">
        <v>8.08</v>
      </c>
      <c r="I53" s="77">
        <v>0</v>
      </c>
      <c r="J53" s="50">
        <f>PRODUCT(H53,I53)</f>
        <v>0</v>
      </c>
      <c r="M53" s="21"/>
    </row>
    <row r="54" spans="1:13" s="20" customFormat="1" ht="12">
      <c r="A54" s="22" t="s">
        <v>131</v>
      </c>
      <c r="B54" s="20" t="s">
        <v>20</v>
      </c>
      <c r="C54" s="17" t="s">
        <v>3</v>
      </c>
      <c r="D54" s="34" t="s">
        <v>28</v>
      </c>
      <c r="E54" s="56" t="s">
        <v>132</v>
      </c>
      <c r="F54" s="20">
        <v>1</v>
      </c>
      <c r="G54" s="20">
        <v>1</v>
      </c>
      <c r="H54" s="21">
        <v>8.08</v>
      </c>
      <c r="I54" s="77">
        <v>0</v>
      </c>
      <c r="J54" s="50">
        <f>PRODUCT(H54,I54)</f>
        <v>0</v>
      </c>
      <c r="M54" s="21"/>
    </row>
    <row r="55" spans="1:10" s="4" customFormat="1" ht="12.75">
      <c r="A55" s="3" t="s">
        <v>63</v>
      </c>
      <c r="C55" s="18"/>
      <c r="D55" s="5"/>
      <c r="E55" s="15"/>
      <c r="H55" s="6"/>
      <c r="J55" s="7">
        <f>SUM(J48:J54)</f>
        <v>39.68</v>
      </c>
    </row>
    <row r="56" spans="1:10" s="9" customFormat="1" ht="12.75">
      <c r="A56" s="8" t="s">
        <v>13</v>
      </c>
      <c r="C56" s="19"/>
      <c r="D56" s="10"/>
      <c r="E56" s="16"/>
      <c r="H56" s="11"/>
      <c r="J56" s="12">
        <f>SUM(J17,J27,J37,J44,J55)</f>
        <v>49.06</v>
      </c>
    </row>
    <row r="57" spans="9:10" ht="12">
      <c r="I57"/>
      <c r="J57" s="42"/>
    </row>
    <row r="58" spans="1:10" s="4" customFormat="1" ht="12.75">
      <c r="A58" s="3" t="s">
        <v>53</v>
      </c>
      <c r="C58" s="18"/>
      <c r="D58" s="5"/>
      <c r="E58" s="15"/>
      <c r="H58" s="6"/>
      <c r="J58" s="7"/>
    </row>
    <row r="59" spans="1:10" ht="12.75">
      <c r="A59" s="39" t="s">
        <v>24</v>
      </c>
      <c r="B59" s="39">
        <v>3</v>
      </c>
      <c r="C59" s="17" t="s">
        <v>3</v>
      </c>
      <c r="D59" s="1" t="s">
        <v>22</v>
      </c>
      <c r="E59" s="4" t="s">
        <v>23</v>
      </c>
      <c r="F59">
        <v>1</v>
      </c>
      <c r="G59">
        <v>1</v>
      </c>
      <c r="H59" s="2">
        <v>1.89</v>
      </c>
      <c r="I59" s="23">
        <v>3</v>
      </c>
      <c r="J59" s="42">
        <f>PRODUCT(H59,I59)</f>
        <v>5.67</v>
      </c>
    </row>
    <row r="60" spans="1:10" ht="12">
      <c r="A60" s="39" t="s">
        <v>25</v>
      </c>
      <c r="B60" s="39">
        <v>3</v>
      </c>
      <c r="C60" s="17" t="s">
        <v>3</v>
      </c>
      <c r="D60" s="1" t="s">
        <v>27</v>
      </c>
      <c r="E60" s="4" t="s">
        <v>26</v>
      </c>
      <c r="F60">
        <v>1</v>
      </c>
      <c r="G60">
        <v>1</v>
      </c>
      <c r="H60" s="2">
        <v>0.125</v>
      </c>
      <c r="I60" s="39">
        <v>3</v>
      </c>
      <c r="J60" s="42">
        <f>PRODUCT(H60,I60)</f>
        <v>0.375</v>
      </c>
    </row>
    <row r="61" spans="1:10" s="4" customFormat="1" ht="12.75">
      <c r="A61" s="3" t="s">
        <v>65</v>
      </c>
      <c r="C61" s="18"/>
      <c r="D61" s="5"/>
      <c r="E61" s="15"/>
      <c r="H61" s="6"/>
      <c r="J61" s="7">
        <f>SUM(J59:J60)</f>
        <v>6.045</v>
      </c>
    </row>
    <row r="62" spans="1:10" s="9" customFormat="1" ht="12.75">
      <c r="A62" s="8" t="s">
        <v>13</v>
      </c>
      <c r="C62" s="19"/>
      <c r="D62" s="10"/>
      <c r="E62" s="16"/>
      <c r="H62" s="11"/>
      <c r="J62" s="12">
        <f>SUM(J17,J27,J37,J44,J55,J61)</f>
        <v>55.105000000000004</v>
      </c>
    </row>
    <row r="63" spans="5:10" ht="12">
      <c r="E63"/>
      <c r="I63" s="41"/>
      <c r="J63" s="42"/>
    </row>
    <row r="64" spans="1:10" s="4" customFormat="1" ht="12.75">
      <c r="A64" s="3" t="s">
        <v>56</v>
      </c>
      <c r="C64" s="18"/>
      <c r="D64" s="5"/>
      <c r="E64" s="15"/>
      <c r="H64" s="6"/>
      <c r="I64" s="24"/>
      <c r="J64" s="7"/>
    </row>
    <row r="65" spans="1:10" s="20" customFormat="1" ht="12">
      <c r="A65" s="57" t="s">
        <v>69</v>
      </c>
      <c r="B65" s="39">
        <v>1</v>
      </c>
      <c r="C65" s="33" t="s">
        <v>64</v>
      </c>
      <c r="D65" s="34"/>
      <c r="E65" s="35"/>
      <c r="F65" s="20">
        <v>1</v>
      </c>
      <c r="G65" s="20">
        <v>1</v>
      </c>
      <c r="H65" s="21">
        <v>7</v>
      </c>
      <c r="I65" s="23">
        <v>1</v>
      </c>
      <c r="J65" s="50">
        <f>PRODUCT(H65,I65)</f>
        <v>7</v>
      </c>
    </row>
    <row r="66" spans="1:10" s="20" customFormat="1" ht="12">
      <c r="A66" s="57" t="s">
        <v>66</v>
      </c>
      <c r="B66" s="20">
        <v>1</v>
      </c>
      <c r="C66" s="33" t="s">
        <v>64</v>
      </c>
      <c r="D66" s="34"/>
      <c r="F66" s="20">
        <v>1</v>
      </c>
      <c r="G66" s="20">
        <v>1</v>
      </c>
      <c r="H66" s="21">
        <v>8</v>
      </c>
      <c r="I66" s="41">
        <v>1</v>
      </c>
      <c r="J66" s="50">
        <f>PRODUCT(H66,I66)</f>
        <v>8</v>
      </c>
    </row>
    <row r="67" spans="1:10" s="20" customFormat="1" ht="12">
      <c r="A67" s="57" t="s">
        <v>67</v>
      </c>
      <c r="B67" s="20">
        <v>1</v>
      </c>
      <c r="C67" s="33" t="s">
        <v>64</v>
      </c>
      <c r="D67" s="34"/>
      <c r="E67" s="35"/>
      <c r="F67" s="20">
        <v>1</v>
      </c>
      <c r="G67" s="20">
        <v>1</v>
      </c>
      <c r="H67" s="21">
        <v>9</v>
      </c>
      <c r="I67" s="41">
        <v>1</v>
      </c>
      <c r="J67" s="50">
        <f>PRODUCT(H67,I67)</f>
        <v>9</v>
      </c>
    </row>
    <row r="68" spans="1:10" s="20" customFormat="1" ht="12.75">
      <c r="A68" s="32" t="s">
        <v>74</v>
      </c>
      <c r="C68" s="33"/>
      <c r="D68" s="34"/>
      <c r="E68" s="35"/>
      <c r="H68" s="21"/>
      <c r="I68" s="41"/>
      <c r="J68" s="43"/>
    </row>
    <row r="69" spans="1:13" s="20" customFormat="1" ht="24.75">
      <c r="A69" s="53" t="s">
        <v>41</v>
      </c>
      <c r="C69" s="17" t="s">
        <v>3</v>
      </c>
      <c r="D69" s="1" t="s">
        <v>40</v>
      </c>
      <c r="E69" s="37" t="s">
        <v>39</v>
      </c>
      <c r="F69">
        <v>1</v>
      </c>
      <c r="G69">
        <v>1</v>
      </c>
      <c r="H69" s="2">
        <v>134.68</v>
      </c>
      <c r="I69" s="52"/>
      <c r="J69" s="52"/>
      <c r="K69" s="54"/>
      <c r="L69" s="54"/>
      <c r="M69" s="54"/>
    </row>
    <row r="70" spans="1:13" s="20" customFormat="1" ht="24.75">
      <c r="A70" s="53" t="s">
        <v>52</v>
      </c>
      <c r="C70" s="17" t="s">
        <v>3</v>
      </c>
      <c r="D70" s="1" t="s">
        <v>40</v>
      </c>
      <c r="E70" s="37" t="s">
        <v>51</v>
      </c>
      <c r="F70">
        <v>1</v>
      </c>
      <c r="G70">
        <v>1</v>
      </c>
      <c r="H70" s="2">
        <v>51.7</v>
      </c>
      <c r="I70" s="52"/>
      <c r="J70" s="52"/>
      <c r="K70" s="54"/>
      <c r="L70" s="54"/>
      <c r="M70" s="54"/>
    </row>
    <row r="71" spans="1:10" ht="12">
      <c r="A71" s="51"/>
      <c r="E71"/>
      <c r="I71" s="41"/>
      <c r="J71" s="42"/>
    </row>
    <row r="72" spans="1:10" s="4" customFormat="1" ht="12.75">
      <c r="A72" s="3" t="s">
        <v>68</v>
      </c>
      <c r="C72" s="18"/>
      <c r="D72" s="5"/>
      <c r="E72" s="15"/>
      <c r="H72" s="6"/>
      <c r="J72" s="7">
        <f>SUM(J65:J71)</f>
        <v>24</v>
      </c>
    </row>
    <row r="73" spans="1:10" s="9" customFormat="1" ht="12.75">
      <c r="A73" s="8" t="s">
        <v>13</v>
      </c>
      <c r="C73" s="19"/>
      <c r="D73" s="10"/>
      <c r="E73" s="16"/>
      <c r="H73" s="11"/>
      <c r="J73" s="12">
        <f>SUM(J17,J27,J37,J44,J55,J61,J72)</f>
        <v>79.105</v>
      </c>
    </row>
    <row r="74" spans="5:10" ht="12">
      <c r="E74"/>
      <c r="I74" s="41"/>
      <c r="J74" s="42"/>
    </row>
    <row r="75" spans="1:10" s="4" customFormat="1" ht="12.75">
      <c r="A75" s="3" t="s">
        <v>54</v>
      </c>
      <c r="C75" s="18"/>
      <c r="D75" s="5"/>
      <c r="E75" s="15"/>
      <c r="H75" s="6"/>
      <c r="J75" s="7"/>
    </row>
    <row r="76" spans="1:10" s="20" customFormat="1" ht="12">
      <c r="A76" s="58" t="s">
        <v>92</v>
      </c>
      <c r="B76" s="39">
        <v>1</v>
      </c>
      <c r="C76" s="33" t="s">
        <v>64</v>
      </c>
      <c r="D76" s="34"/>
      <c r="E76" s="15"/>
      <c r="F76" s="20">
        <v>1</v>
      </c>
      <c r="G76" s="20">
        <v>1</v>
      </c>
      <c r="H76" s="21">
        <v>8</v>
      </c>
      <c r="I76" s="23">
        <v>1</v>
      </c>
      <c r="J76" s="50">
        <f aca="true" t="shared" si="2" ref="J76:J82">PRODUCT(H76,I76)</f>
        <v>8</v>
      </c>
    </row>
    <row r="77" spans="1:10" ht="12">
      <c r="A77" s="79" t="s">
        <v>78</v>
      </c>
      <c r="B77" s="39">
        <v>4</v>
      </c>
      <c r="C77" s="17" t="s">
        <v>3</v>
      </c>
      <c r="D77" s="1" t="s">
        <v>57</v>
      </c>
      <c r="E77" s="56" t="s">
        <v>77</v>
      </c>
      <c r="F77">
        <v>1</v>
      </c>
      <c r="G77">
        <v>1</v>
      </c>
      <c r="H77" s="2">
        <v>0.08</v>
      </c>
      <c r="I77" s="39">
        <v>4</v>
      </c>
      <c r="J77" s="42">
        <f t="shared" si="2"/>
        <v>0.32</v>
      </c>
    </row>
    <row r="78" spans="1:10" ht="12">
      <c r="A78" s="39" t="s">
        <v>79</v>
      </c>
      <c r="B78" s="39">
        <v>4</v>
      </c>
      <c r="C78" s="17" t="s">
        <v>3</v>
      </c>
      <c r="D78" s="1" t="s">
        <v>57</v>
      </c>
      <c r="E78" s="56" t="s">
        <v>80</v>
      </c>
      <c r="F78">
        <v>1</v>
      </c>
      <c r="G78">
        <v>1</v>
      </c>
      <c r="H78" s="2">
        <v>0.14</v>
      </c>
      <c r="I78" s="23">
        <v>4</v>
      </c>
      <c r="J78" s="42">
        <f t="shared" si="2"/>
        <v>0.56</v>
      </c>
    </row>
    <row r="79" spans="1:10" ht="12">
      <c r="A79" s="20" t="s">
        <v>84</v>
      </c>
      <c r="B79" s="39">
        <v>6</v>
      </c>
      <c r="C79" s="17" t="s">
        <v>61</v>
      </c>
      <c r="E79" s="14" t="s">
        <v>62</v>
      </c>
      <c r="F79">
        <v>1</v>
      </c>
      <c r="G79">
        <v>100</v>
      </c>
      <c r="H79" s="2">
        <v>6.7</v>
      </c>
      <c r="I79" s="41" t="s">
        <v>20</v>
      </c>
      <c r="J79" s="42" t="s">
        <v>20</v>
      </c>
    </row>
    <row r="80" spans="1:10" ht="12">
      <c r="A80" s="39" t="s">
        <v>85</v>
      </c>
      <c r="H80" s="2">
        <v>0.067</v>
      </c>
      <c r="I80" s="23">
        <v>6</v>
      </c>
      <c r="J80" s="42">
        <f>PRODUCT(H80,I80)</f>
        <v>0.402</v>
      </c>
    </row>
    <row r="81" spans="1:10" ht="12">
      <c r="A81" s="39" t="s">
        <v>55</v>
      </c>
      <c r="B81" s="39">
        <v>5</v>
      </c>
      <c r="C81" s="17" t="s">
        <v>3</v>
      </c>
      <c r="D81" s="1" t="s">
        <v>59</v>
      </c>
      <c r="E81" s="56" t="s">
        <v>60</v>
      </c>
      <c r="F81">
        <v>1</v>
      </c>
      <c r="G81">
        <v>1</v>
      </c>
      <c r="H81" s="2">
        <v>0.04</v>
      </c>
      <c r="I81" s="23">
        <v>5</v>
      </c>
      <c r="J81" s="42">
        <f t="shared" si="2"/>
        <v>0.2</v>
      </c>
    </row>
    <row r="82" spans="1:10" s="20" customFormat="1" ht="37.5">
      <c r="A82" s="59" t="s">
        <v>111</v>
      </c>
      <c r="B82" s="39">
        <v>1</v>
      </c>
      <c r="C82" s="33" t="s">
        <v>64</v>
      </c>
      <c r="D82" s="34"/>
      <c r="E82" s="15"/>
      <c r="F82" s="20">
        <v>1</v>
      </c>
      <c r="G82" s="20">
        <v>1</v>
      </c>
      <c r="H82" s="21">
        <v>16</v>
      </c>
      <c r="I82" s="23">
        <v>1</v>
      </c>
      <c r="J82" s="50">
        <f t="shared" si="2"/>
        <v>16</v>
      </c>
    </row>
    <row r="83" spans="1:10" ht="12">
      <c r="A83" s="69" t="s">
        <v>29</v>
      </c>
      <c r="B83" s="39">
        <v>6</v>
      </c>
      <c r="C83" s="17" t="s">
        <v>3</v>
      </c>
      <c r="D83" t="s">
        <v>30</v>
      </c>
      <c r="E83" s="4" t="s">
        <v>100</v>
      </c>
      <c r="F83">
        <v>1</v>
      </c>
      <c r="G83">
        <v>1</v>
      </c>
      <c r="H83" s="2">
        <v>3.33</v>
      </c>
      <c r="I83" s="52" t="s">
        <v>20</v>
      </c>
      <c r="J83" s="42" t="s">
        <v>20</v>
      </c>
    </row>
    <row r="84" spans="1:10" s="4" customFormat="1" ht="12.75">
      <c r="A84" s="3" t="s">
        <v>70</v>
      </c>
      <c r="C84" s="18"/>
      <c r="D84" s="5"/>
      <c r="E84" s="15"/>
      <c r="H84" s="6"/>
      <c r="J84" s="7">
        <f>SUM(J76:J83)</f>
        <v>25.482</v>
      </c>
    </row>
    <row r="85" spans="1:10" s="9" customFormat="1" ht="12.75">
      <c r="A85" s="8" t="s">
        <v>13</v>
      </c>
      <c r="C85" s="19"/>
      <c r="D85" s="10"/>
      <c r="E85" s="16"/>
      <c r="H85" s="11"/>
      <c r="J85" s="12">
        <f>SUM(J17,J27,J37,J44,J55,J61,J72,J83)</f>
        <v>79.105</v>
      </c>
    </row>
    <row r="86" spans="1:10" s="20" customFormat="1" ht="12.75">
      <c r="A86" s="32"/>
      <c r="C86" s="33"/>
      <c r="D86" s="34"/>
      <c r="E86" s="35"/>
      <c r="H86" s="21"/>
      <c r="I86" s="41"/>
      <c r="J86" s="42"/>
    </row>
    <row r="87" spans="1:10" s="4" customFormat="1" ht="12.75">
      <c r="A87" s="3" t="s">
        <v>71</v>
      </c>
      <c r="C87" s="18"/>
      <c r="D87" s="5"/>
      <c r="E87" s="15"/>
      <c r="H87" s="6"/>
      <c r="J87" s="7"/>
    </row>
    <row r="88" spans="1:10" s="20" customFormat="1" ht="12">
      <c r="A88" s="58" t="s">
        <v>138</v>
      </c>
      <c r="B88" s="39">
        <v>1</v>
      </c>
      <c r="C88" s="33" t="s">
        <v>64</v>
      </c>
      <c r="D88" s="34"/>
      <c r="E88" s="35"/>
      <c r="F88" s="20">
        <v>1</v>
      </c>
      <c r="G88" s="20">
        <v>1</v>
      </c>
      <c r="H88" s="21">
        <v>39</v>
      </c>
      <c r="I88" s="39">
        <v>1</v>
      </c>
      <c r="J88" s="42">
        <f>PRODUCT(H88,I88)</f>
        <v>39</v>
      </c>
    </row>
    <row r="89" spans="1:10" s="20" customFormat="1" ht="12">
      <c r="A89" s="57" t="s">
        <v>139</v>
      </c>
      <c r="B89" s="39">
        <v>1</v>
      </c>
      <c r="C89" s="33" t="s">
        <v>64</v>
      </c>
      <c r="D89" s="34"/>
      <c r="E89" s="35"/>
      <c r="F89" s="20">
        <v>1</v>
      </c>
      <c r="G89" s="20">
        <v>1</v>
      </c>
      <c r="H89" s="21">
        <v>39</v>
      </c>
      <c r="I89" s="39">
        <v>1</v>
      </c>
      <c r="J89" s="42">
        <f>PRODUCT(H89,I89)</f>
        <v>39</v>
      </c>
    </row>
    <row r="90" spans="1:10" s="4" customFormat="1" ht="12.75">
      <c r="A90" s="3" t="s">
        <v>72</v>
      </c>
      <c r="C90" s="18"/>
      <c r="D90" s="5"/>
      <c r="E90" s="15"/>
      <c r="H90" s="6"/>
      <c r="J90" s="7">
        <f>SUM(J86:J89)</f>
        <v>78</v>
      </c>
    </row>
    <row r="91" spans="1:10" s="9" customFormat="1" ht="12.75">
      <c r="A91" s="8" t="s">
        <v>13</v>
      </c>
      <c r="C91" s="19"/>
      <c r="D91" s="10"/>
      <c r="E91" s="16"/>
      <c r="H91" s="11"/>
      <c r="J91" s="12">
        <f>SUM(J17,J27,J37,J44,J55,J61,J72,J83,J90)</f>
        <v>157.10500000000002</v>
      </c>
    </row>
    <row r="92" spans="9:10" ht="12">
      <c r="I92" s="41"/>
      <c r="J92" s="42"/>
    </row>
    <row r="93" spans="1:10" s="4" customFormat="1" ht="12.75">
      <c r="A93" s="3" t="s">
        <v>42</v>
      </c>
      <c r="C93" s="18"/>
      <c r="D93" s="5"/>
      <c r="E93" s="15"/>
      <c r="H93" s="6"/>
      <c r="J93" s="7"/>
    </row>
    <row r="94" spans="1:10" ht="12">
      <c r="A94" s="51" t="s">
        <v>45</v>
      </c>
      <c r="B94" s="17"/>
      <c r="C94" s="17" t="s">
        <v>3</v>
      </c>
      <c r="D94" s="1" t="s">
        <v>43</v>
      </c>
      <c r="E94" s="37" t="s">
        <v>44</v>
      </c>
      <c r="F94">
        <v>1</v>
      </c>
      <c r="G94">
        <v>1</v>
      </c>
      <c r="H94" s="2">
        <v>20.48</v>
      </c>
      <c r="I94" s="55" t="s">
        <v>20</v>
      </c>
      <c r="J94" s="42"/>
    </row>
    <row r="95" spans="1:10" ht="12">
      <c r="A95" s="39" t="s">
        <v>47</v>
      </c>
      <c r="B95" s="17"/>
      <c r="C95" s="17" t="s">
        <v>3</v>
      </c>
      <c r="D95" s="1" t="s">
        <v>43</v>
      </c>
      <c r="E95" s="37" t="s">
        <v>46</v>
      </c>
      <c r="F95">
        <v>1</v>
      </c>
      <c r="G95">
        <v>1</v>
      </c>
      <c r="H95" s="2">
        <v>34.14</v>
      </c>
      <c r="I95" s="55"/>
      <c r="J95" s="42"/>
    </row>
    <row r="96" spans="9:10" ht="12">
      <c r="I96" s="41"/>
      <c r="J96" s="42"/>
    </row>
    <row r="97" spans="1:10" s="4" customFormat="1" ht="12">
      <c r="A97" s="4" t="s">
        <v>95</v>
      </c>
      <c r="C97" s="18"/>
      <c r="D97" s="5"/>
      <c r="E97" s="15"/>
      <c r="H97" s="6"/>
      <c r="I97" s="24"/>
      <c r="J97" s="6"/>
    </row>
    <row r="98" spans="1:10" ht="12">
      <c r="A98" s="39" t="s">
        <v>96</v>
      </c>
      <c r="E98" s="14" t="s">
        <v>97</v>
      </c>
      <c r="F98">
        <v>1</v>
      </c>
      <c r="G98">
        <v>1</v>
      </c>
      <c r="H98" s="2">
        <v>1.5</v>
      </c>
      <c r="I98" s="41"/>
      <c r="J98" s="42"/>
    </row>
    <row r="99" spans="9:10" ht="12">
      <c r="I99" s="41"/>
      <c r="J99" s="42"/>
    </row>
  </sheetData>
  <hyperlinks>
    <hyperlink ref="H13" r:id="rId1" display="http://www.mouser.com/catalog/631/323.pdf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2010-08-20T15:33:43Z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