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" yWindow="97" windowWidth="14185" windowHeight="83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<sst xmlns="http://schemas.openxmlformats.org/spreadsheetml/2006/main" count="192" uniqueCount="130">
  <si>
    <t>PART</t>
  </si>
  <si>
    <t>100 K ohm</t>
  </si>
  <si>
    <t>Mouser</t>
  </si>
  <si>
    <t>Supplier</t>
  </si>
  <si>
    <t>Note</t>
  </si>
  <si>
    <t>Misc</t>
  </si>
  <si>
    <t>271-1.5K-RC</t>
  </si>
  <si>
    <t>1.5 K ohm (1K5)</t>
  </si>
  <si>
    <t>Mult</t>
  </si>
  <si>
    <t>271-100K-RC</t>
  </si>
  <si>
    <t>271-150K-RC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</si>
  <si>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</si>
  <si>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</si>
  <si>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</si>
  <si>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</si>
  <si>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</si>
  <si>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</si>
  <si>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</si>
  <si>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</si>
  <si>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Box Caps - assume 63V, 5% tolerance</t>
  </si>
  <si>
    <t>AVX</t>
  </si>
  <si>
    <t>http://www.mouser.com/search/ProductDetail.aspx?R=271-1.5K-RCvirtualkey21980000virtualkey271-1.5K-RC</t>
  </si>
  <si>
    <t>http://www.mouser.com/search/ProductDetail.aspx?R=271-100K-RCvirtualkey21980000virtualkey271-100K-RC</t>
  </si>
  <si>
    <t>http://www.mouser.com/search/ProductDetail.aspx?R=271-150K-RCvirtualkey21980000virtualkey271-150K-RC</t>
  </si>
  <si>
    <t>531-PT10V-50K</t>
  </si>
  <si>
    <t>http://www.mouser.com/search/ProductDetail.aspx?R=PT10LV10-00279-PT10LV10-503A2020virtualkey53100000virtualkey531-PT10V-50K</t>
  </si>
  <si>
    <t>Piher</t>
  </si>
  <si>
    <t>Capacitors</t>
  </si>
  <si>
    <t>Trimmer potentiometers</t>
  </si>
  <si>
    <t xml:space="preserve"> </t>
  </si>
  <si>
    <t>Resistors - 1/4 W - 1%</t>
  </si>
  <si>
    <t>URL as of 2007 June / July</t>
  </si>
  <si>
    <t>Switchcraft</t>
  </si>
  <si>
    <t>502-112AX</t>
  </si>
  <si>
    <t>http://www.mouser.com/search/ProductDetail.aspx?R=112AXvirtualkey50210000virtualkey502-112AX</t>
  </si>
  <si>
    <t>2 Conductor Closed Tip 1/4" jack (112A type)</t>
  </si>
  <si>
    <t>lock washer</t>
  </si>
  <si>
    <t>594-512-0008</t>
  </si>
  <si>
    <t>Vishay/Spectrol</t>
  </si>
  <si>
    <t>http://www.mouser.com/search/ProductDetail.aspx?R=512.0008virtualkey59400000virtualkey594-512-0008</t>
  </si>
  <si>
    <t>potentiometer nut</t>
  </si>
  <si>
    <t>http://www.mouser.com/search/ProductDetail.aspx?R=1456virtualkey53400000virtualkey534-1456</t>
  </si>
  <si>
    <t>534-1456</t>
  </si>
  <si>
    <t>Keystone Electronics</t>
  </si>
  <si>
    <t>652-95A1A-B28-B20L</t>
  </si>
  <si>
    <t>Bourns</t>
  </si>
  <si>
    <t>http://www.mouser.com/search/ProductDetail.aspx?R=95A1A-B28-B20Lvirtualkey65210000virtualkey652-95A1A-B28-B20L</t>
  </si>
  <si>
    <t>knob - Alcoswitch</t>
  </si>
  <si>
    <t>PKES-90B-1/4</t>
  </si>
  <si>
    <t>Tyco Electronics / Alcoswitch</t>
  </si>
  <si>
    <t>http://www.mouser.com/search/ProductDetail.aspx?R=PKES90B1%2f4virtualkey50660000virtualkey506-PKES90B1%2f4</t>
  </si>
  <si>
    <t>WHEREAS WE ARE FAIRLY CONFIDENT AS TO THE ACCURACY OF THIS BOM, PLEASE CHECK ALL PARTS AND NUMBERS YOURSELF… WE'VE DONE OUR BEST, BUT CAN'T GUARANTEE PERFECTION.  THANKS.</t>
  </si>
  <si>
    <t xml:space="preserve">ICs - </t>
  </si>
  <si>
    <t>Axial Ceramic Capacitors - 50V</t>
  </si>
  <si>
    <t>1/4 W 1%</t>
  </si>
  <si>
    <t>catalog page: http://www.mouser.com/catalog/631/548.pdf</t>
  </si>
  <si>
    <t>10V - 10mm horizontal mount, vertical adjustment)</t>
  </si>
  <si>
    <t>Axial Ferrite Beads</t>
  </si>
  <si>
    <t>571-6404454</t>
  </si>
  <si>
    <t>MTA .156" Connectors FRCTN LK HDR STR 4P Square post, tin</t>
  </si>
  <si>
    <t>Connectors</t>
  </si>
  <si>
    <t>Tyco</t>
  </si>
  <si>
    <t>http://www.mouser.com/catalog/631/1205.pdf</t>
  </si>
  <si>
    <t>http://www.mouser.com/search/productdetail.aspx?R=640445-4virtualkey57100000virtualkey571-6404454</t>
  </si>
  <si>
    <t>Connection Hardware - this requires a lot of poking around sometimes.</t>
  </si>
  <si>
    <t>1/4" Jack</t>
  </si>
  <si>
    <t>Every Pot on MOTM units requires an additional nut - they come with only one.</t>
  </si>
  <si>
    <t>Typical MOTM Knobs</t>
  </si>
  <si>
    <t>I'll go back over the pots… this is a little tricky sometimes</t>
  </si>
  <si>
    <t>511-TL074ACN</t>
  </si>
  <si>
    <t>Extended</t>
  </si>
  <si>
    <t>http://www.mouser.com/catalog/632/1303.pdf</t>
  </si>
  <si>
    <t>PCB1</t>
  </si>
  <si>
    <t>PCB2</t>
  </si>
  <si>
    <t>PCBA&amp;B</t>
  </si>
  <si>
    <t>Total</t>
  </si>
  <si>
    <t>147-75-220-RC</t>
  </si>
  <si>
    <t>http://www.mouser.com/search/ProductDetail.aspx?R=147-75-220-RCvirtualkey21980000virtualkey147-75-220-RC</t>
  </si>
  <si>
    <t>catalog page: http://www.mouser.com/catalog/632/760.pdf</t>
  </si>
  <si>
    <t>catalog page: http://www.mouser.com/catalog/631/691.pdf</t>
  </si>
  <si>
    <t>catalog page: http://www.mouser.com/catalog/631/709.pdf</t>
  </si>
  <si>
    <t>581-5AK220KABJI per Dave - possible 581-SR211A220JAR check body type</t>
  </si>
  <si>
    <t>8 Pin IC Sockets</t>
  </si>
  <si>
    <t>271-1.8K-RC</t>
  </si>
  <si>
    <t>http://www.mouser.com/search/ProductDetail.aspx?R=271-1.8K-RCvirtualkey21980000virtualkey271-1.8K-RC</t>
  </si>
  <si>
    <t>271-3.9K-RC</t>
  </si>
  <si>
    <t>271-180-RC</t>
  </si>
  <si>
    <t>http://www.mouser.com/search/ProductDetail.aspx?R=271-180-RCvirtualkey21980000virtualkey271-180-RC</t>
  </si>
  <si>
    <t>271-9.1K-RC</t>
  </si>
  <si>
    <t>http://www.mouser.com/search/ProductDetail.aspx?R=271-9.1K-RCvirtualkey21980000virtualkey271-9.1K-RC</t>
  </si>
  <si>
    <t>http://www.mouser.com/search/ProductDetail.aspx?R=271-3.9K-RCvirtualkey21980000virtualkey271-3.9K-RC</t>
  </si>
  <si>
    <t>271-120K-RC</t>
  </si>
  <si>
    <t>price break at 200</t>
  </si>
  <si>
    <t>http://www.mouser.com/search/ProductDetail.aspx?R=271-120K-RCvirtualkey21980000virtualkey271-120K-RC</t>
  </si>
  <si>
    <t>581-SR211A220JAR</t>
  </si>
  <si>
    <t>Radial Monolithic Caps - 100V, 5% tolerance</t>
  </si>
  <si>
    <t>http://www.mouser.com/search/productdetail.aspx?R=SR211A220JARvirtualkey58110000virtualkey581-SR211A220JAR</t>
  </si>
  <si>
    <t>581-BQ014D0104J</t>
  </si>
  <si>
    <t>http://www.mouser.com/search/productdetail.aspx?R=BQ014D0104J--virtualkey58110000virtualkey581-BQ014D0104J</t>
  </si>
  <si>
    <t>100nF = 100,000pF = .1uF</t>
  </si>
  <si>
    <t>price break at 10</t>
  </si>
  <si>
    <t>http://www.mouser.com/search/ProductDetail.aspx?R=TL072ACNvirtualkey51120000virtualkey511-TL072ACN</t>
  </si>
  <si>
    <t>http://www.mouser.com/search/ProductDetail.aspx?R=115-93-308-41-003000virtualkey57510000virtualkey575-393308</t>
  </si>
  <si>
    <t>Total Resistors</t>
  </si>
  <si>
    <t>Project Total</t>
  </si>
  <si>
    <t>Total Caps</t>
  </si>
  <si>
    <t>623-2743002112</t>
  </si>
  <si>
    <t>http://www.mouser.com/search/productdetail.aspx?R=2743002112Lvirtualkey62300000virtualkey623-2743002112</t>
  </si>
  <si>
    <t>Fair-Rite</t>
  </si>
  <si>
    <t>break at 25</t>
  </si>
  <si>
    <t>100k pot - panel mount</t>
  </si>
  <si>
    <t>-</t>
  </si>
  <si>
    <t>Total Trimmers</t>
  </si>
  <si>
    <t>Total ICs</t>
  </si>
  <si>
    <t>Ferrite Beads</t>
  </si>
  <si>
    <t>Total Misc</t>
  </si>
  <si>
    <t>Total Connection Hardware</t>
  </si>
  <si>
    <t>330 ohm</t>
  </si>
  <si>
    <t>10 K ohm</t>
  </si>
  <si>
    <t>8.2 K ohm (8K2)</t>
  </si>
  <si>
    <t>2.2 K ohm (2K2)</t>
  </si>
  <si>
    <t>220 K ohm</t>
  </si>
  <si>
    <t>330 K ohm</t>
  </si>
  <si>
    <t>100K ??? (10V - 10mm horizontal mount, vertical adjustment) "Reso" &amp; "Pitch"</t>
  </si>
  <si>
    <t>.047nF = 47pF</t>
  </si>
  <si>
    <t>220nF = 220,000pF = .22uF</t>
  </si>
  <si>
    <t>10uF ???</t>
  </si>
  <si>
    <t>1N4148 Diode</t>
  </si>
  <si>
    <t>TL072 Op Amp</t>
  </si>
  <si>
    <t>575-144308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</si>
</sst>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2" borderId="0" xfId="20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271-1.5K-RCvirtualkey21980000virtualkey271-1.5K-RC" TargetMode="External" /><Relationship Id="rId2" Type="http://schemas.openxmlformats.org/officeDocument/2006/relationships/hyperlink" Target="http://www.mouser.com/search/ProductDetail.aspx?R=271-100K-RCvirtualkey21980000virtualkey271-100K-RC" TargetMode="External" /><Relationship Id="rId3" Type="http://schemas.openxmlformats.org/officeDocument/2006/relationships/hyperlink" Target="http://www.mouser.com/search/ProductDetail.aspx?R=271-150K-RCvirtualkey21980000virtualkey271-150K-RC" TargetMode="External" /><Relationship Id="rId4" Type="http://schemas.openxmlformats.org/officeDocument/2006/relationships/hyperlink" Target="http://www.mouser.com/search/ProductDetail.aspx?R=PT10LV10-00279-PT10LV10-503A2020virtualkey53100000virtualkey531-PT10V-50K" TargetMode="External" /><Relationship Id="rId5" Type="http://schemas.openxmlformats.org/officeDocument/2006/relationships/hyperlink" Target="http://www.mouser.com/search/ProductDetail.aspx?R=112AXvirtualkey50210000virtualkey502-112AX" TargetMode="External" /><Relationship Id="rId6" Type="http://schemas.openxmlformats.org/officeDocument/2006/relationships/hyperlink" Target="http://www.mouser.com/search/ProductDetail.aspx?R=512.0008virtualkey59400000virtualkey594-512-0008" TargetMode="External" /><Relationship Id="rId7" Type="http://schemas.openxmlformats.org/officeDocument/2006/relationships/hyperlink" Target="http://www.mouser.com/search/ProductDetail.aspx?R=PKES90B1%2f4virtualkey50660000virtualkey506-PKES90B1%2f4" TargetMode="External" /><Relationship Id="rId8" Type="http://schemas.openxmlformats.org/officeDocument/2006/relationships/hyperlink" Target="http://www.mouser.com/search/ProductDetail.aspx?R=1456virtualkey53400000virtualkey534-1456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8515625" style="12" customWidth="1"/>
    <col min="3" max="3" width="23.7109375" style="2" customWidth="1"/>
    <col min="4" max="4" width="22.00390625" style="10" customWidth="1"/>
    <col min="5" max="5" width="5.28125" style="0" customWidth="1"/>
    <col min="6" max="6" width="6.00390625" style="0" customWidth="1"/>
    <col min="7" max="7" width="8.140625" style="3" customWidth="1"/>
    <col min="8" max="9" width="7.57421875" style="28" customWidth="1"/>
    <col min="10" max="11" width="9.00390625" style="28" customWidth="1"/>
    <col min="12" max="12" width="8.140625" style="3" customWidth="1"/>
    <col min="13" max="13" width="8.140625" style="28" customWidth="1"/>
    <col min="14" max="14" width="8.140625" style="3" customWidth="1"/>
    <col min="15" max="15" width="48.140625" style="8" customWidth="1"/>
  </cols>
  <sheetData>
    <row r="1" spans="1:16" ht="12.75">
      <c r="A1" t="s">
        <v>0</v>
      </c>
      <c r="B1" s="12" t="s">
        <v>3</v>
      </c>
      <c r="C1" s="2" t="s">
        <v>11</v>
      </c>
      <c r="D1" s="10" t="s">
        <v>14</v>
      </c>
      <c r="E1" t="s">
        <v>13</v>
      </c>
      <c r="F1" t="s">
        <v>8</v>
      </c>
      <c r="G1" s="3" t="s">
        <v>15</v>
      </c>
      <c r="H1" s="28" t="s">
        <v>72</v>
      </c>
      <c r="I1" s="28" t="s">
        <v>73</v>
      </c>
      <c r="J1" s="28" t="s">
        <v>74</v>
      </c>
      <c r="K1" s="28" t="s">
        <v>75</v>
      </c>
      <c r="L1" s="3" t="s">
        <v>70</v>
      </c>
      <c r="O1" s="8" t="s">
        <v>4</v>
      </c>
      <c r="P1" t="s">
        <v>31</v>
      </c>
    </row>
    <row r="2" ht="12.75">
      <c r="A2" t="s">
        <v>51</v>
      </c>
    </row>
    <row r="3" spans="1:15" s="5" customFormat="1" ht="12.75">
      <c r="A3" s="4" t="s">
        <v>30</v>
      </c>
      <c r="B3" s="13"/>
      <c r="C3" s="6"/>
      <c r="D3" s="11"/>
      <c r="G3" s="7"/>
      <c r="H3" s="29"/>
      <c r="I3" s="29"/>
      <c r="J3" s="29"/>
      <c r="K3" s="29"/>
      <c r="L3" s="7"/>
      <c r="M3" s="29"/>
      <c r="N3" s="7"/>
      <c r="O3" s="9"/>
    </row>
    <row r="4" spans="1:15" s="14" customFormat="1" ht="12.75">
      <c r="A4" s="25" t="s">
        <v>54</v>
      </c>
      <c r="B4" s="20"/>
      <c r="C4" s="21"/>
      <c r="D4" s="22"/>
      <c r="G4" s="15"/>
      <c r="H4" s="30"/>
      <c r="I4" s="30"/>
      <c r="J4" s="30"/>
      <c r="K4" s="30"/>
      <c r="L4" s="15"/>
      <c r="M4" s="30"/>
      <c r="N4" s="15"/>
      <c r="O4" s="17" t="s">
        <v>55</v>
      </c>
    </row>
    <row r="5" spans="1:16" ht="12.75">
      <c r="A5" s="27" t="s">
        <v>117</v>
      </c>
      <c r="B5" s="12" t="s">
        <v>2</v>
      </c>
      <c r="C5" s="2" t="s">
        <v>12</v>
      </c>
      <c r="D5" s="10" t="s">
        <v>86</v>
      </c>
      <c r="E5">
        <v>1</v>
      </c>
      <c r="F5">
        <v>1</v>
      </c>
      <c r="G5" s="3">
        <v>0.09</v>
      </c>
      <c r="H5" s="28">
        <v>0</v>
      </c>
      <c r="I5" s="28">
        <v>2</v>
      </c>
      <c r="J5" s="28">
        <v>0</v>
      </c>
      <c r="K5" s="28">
        <f aca="true" t="shared" si="0" ref="K5:K12">SUM(H5:J5)</f>
        <v>2</v>
      </c>
      <c r="L5" s="3">
        <f aca="true" t="shared" si="1" ref="L5:L12">PRODUCT(K5,G5)</f>
        <v>0.18</v>
      </c>
      <c r="M5" s="28">
        <v>5</v>
      </c>
      <c r="N5" s="3">
        <f aca="true" t="shared" si="2" ref="N5:N12">PRODUCT(M5,G5)</f>
        <v>0.44999999999999996</v>
      </c>
      <c r="P5" s="16" t="s">
        <v>87</v>
      </c>
    </row>
    <row r="6" spans="1:16" ht="12.75">
      <c r="A6" s="42" t="s">
        <v>7</v>
      </c>
      <c r="B6" s="12" t="s">
        <v>2</v>
      </c>
      <c r="C6" s="2" t="s">
        <v>12</v>
      </c>
      <c r="D6" s="10" t="s">
        <v>6</v>
      </c>
      <c r="E6">
        <v>1</v>
      </c>
      <c r="F6">
        <v>1</v>
      </c>
      <c r="G6" s="3">
        <v>0.09</v>
      </c>
      <c r="H6" s="28">
        <v>0</v>
      </c>
      <c r="I6" s="28">
        <v>1</v>
      </c>
      <c r="J6" s="28">
        <v>0</v>
      </c>
      <c r="K6" s="28">
        <f t="shared" si="0"/>
        <v>1</v>
      </c>
      <c r="L6" s="3">
        <f t="shared" si="1"/>
        <v>0.09</v>
      </c>
      <c r="M6" s="28">
        <v>5</v>
      </c>
      <c r="N6" s="3">
        <f t="shared" si="2"/>
        <v>0.44999999999999996</v>
      </c>
      <c r="P6" s="16" t="s">
        <v>21</v>
      </c>
    </row>
    <row r="7" spans="1:16" ht="12.75">
      <c r="A7" s="27" t="s">
        <v>120</v>
      </c>
      <c r="B7" s="12" t="s">
        <v>2</v>
      </c>
      <c r="C7" s="2" t="s">
        <v>12</v>
      </c>
      <c r="D7" s="10" t="s">
        <v>83</v>
      </c>
      <c r="E7">
        <v>1</v>
      </c>
      <c r="F7">
        <v>1</v>
      </c>
      <c r="G7" s="3">
        <v>0.02</v>
      </c>
      <c r="H7" s="28">
        <v>22</v>
      </c>
      <c r="I7" s="28">
        <v>22</v>
      </c>
      <c r="J7" s="28">
        <v>0</v>
      </c>
      <c r="K7" s="28">
        <f t="shared" si="0"/>
        <v>44</v>
      </c>
      <c r="L7" s="3">
        <f t="shared" si="1"/>
        <v>0.88</v>
      </c>
      <c r="M7" s="28">
        <v>200</v>
      </c>
      <c r="N7" s="3">
        <f t="shared" si="2"/>
        <v>4</v>
      </c>
      <c r="O7" s="8" t="s">
        <v>92</v>
      </c>
      <c r="P7" s="16" t="s">
        <v>84</v>
      </c>
    </row>
    <row r="8" spans="1:16" ht="12.75">
      <c r="A8" s="27" t="s">
        <v>119</v>
      </c>
      <c r="B8" s="12" t="s">
        <v>2</v>
      </c>
      <c r="C8" s="2" t="s">
        <v>12</v>
      </c>
      <c r="D8" s="10" t="s">
        <v>85</v>
      </c>
      <c r="E8">
        <v>1</v>
      </c>
      <c r="F8">
        <v>1</v>
      </c>
      <c r="G8" s="3">
        <v>0.09</v>
      </c>
      <c r="H8" s="28">
        <v>1</v>
      </c>
      <c r="I8" s="28">
        <v>0</v>
      </c>
      <c r="J8" s="28">
        <v>0</v>
      </c>
      <c r="K8" s="28">
        <f t="shared" si="0"/>
        <v>1</v>
      </c>
      <c r="L8" s="3">
        <f t="shared" si="1"/>
        <v>0.09</v>
      </c>
      <c r="M8" s="28">
        <v>5</v>
      </c>
      <c r="N8" s="3">
        <f t="shared" si="2"/>
        <v>0.44999999999999996</v>
      </c>
      <c r="P8" s="16" t="s">
        <v>90</v>
      </c>
    </row>
    <row r="9" spans="1:16" ht="12.75">
      <c r="A9" s="27" t="s">
        <v>118</v>
      </c>
      <c r="B9" s="12" t="s">
        <v>2</v>
      </c>
      <c r="C9" s="2" t="s">
        <v>12</v>
      </c>
      <c r="D9" s="10" t="s">
        <v>88</v>
      </c>
      <c r="E9">
        <v>1</v>
      </c>
      <c r="F9">
        <v>1</v>
      </c>
      <c r="G9" s="3">
        <v>0.09</v>
      </c>
      <c r="H9" s="28">
        <v>0</v>
      </c>
      <c r="I9" s="28">
        <v>2</v>
      </c>
      <c r="J9" s="28">
        <v>0</v>
      </c>
      <c r="K9" s="28">
        <f t="shared" si="0"/>
        <v>2</v>
      </c>
      <c r="L9" s="3">
        <f t="shared" si="1"/>
        <v>0.18</v>
      </c>
      <c r="M9" s="28">
        <v>5</v>
      </c>
      <c r="N9" s="3">
        <f t="shared" si="2"/>
        <v>0.44999999999999996</v>
      </c>
      <c r="P9" s="16" t="s">
        <v>89</v>
      </c>
    </row>
    <row r="10" spans="1:16" ht="12.75">
      <c r="A10" s="42" t="s">
        <v>1</v>
      </c>
      <c r="B10" s="12" t="s">
        <v>2</v>
      </c>
      <c r="C10" s="2" t="s">
        <v>12</v>
      </c>
      <c r="D10" s="10" t="s">
        <v>9</v>
      </c>
      <c r="E10">
        <v>1</v>
      </c>
      <c r="F10">
        <v>1</v>
      </c>
      <c r="G10" s="3">
        <v>0.02</v>
      </c>
      <c r="H10" s="28">
        <v>2</v>
      </c>
      <c r="I10" s="28">
        <v>2</v>
      </c>
      <c r="J10" s="28">
        <v>64</v>
      </c>
      <c r="K10" s="28">
        <f t="shared" si="0"/>
        <v>68</v>
      </c>
      <c r="L10" s="3">
        <f t="shared" si="1"/>
        <v>1.36</v>
      </c>
      <c r="M10" s="28">
        <v>200</v>
      </c>
      <c r="N10" s="3">
        <f t="shared" si="2"/>
        <v>4</v>
      </c>
      <c r="O10" s="8" t="s">
        <v>92</v>
      </c>
      <c r="P10" s="16" t="s">
        <v>22</v>
      </c>
    </row>
    <row r="11" spans="1:16" ht="12.75">
      <c r="A11" s="27" t="s">
        <v>121</v>
      </c>
      <c r="B11" s="12" t="s">
        <v>2</v>
      </c>
      <c r="C11" s="2" t="s">
        <v>12</v>
      </c>
      <c r="D11" s="10" t="s">
        <v>91</v>
      </c>
      <c r="E11">
        <v>1</v>
      </c>
      <c r="F11">
        <v>1</v>
      </c>
      <c r="G11" s="3">
        <v>0.02</v>
      </c>
      <c r="H11" s="28">
        <v>22</v>
      </c>
      <c r="I11" s="28">
        <v>22</v>
      </c>
      <c r="J11" s="28">
        <v>0</v>
      </c>
      <c r="K11" s="28">
        <f t="shared" si="0"/>
        <v>44</v>
      </c>
      <c r="L11" s="3">
        <f t="shared" si="1"/>
        <v>0.88</v>
      </c>
      <c r="M11" s="28">
        <v>200</v>
      </c>
      <c r="N11" s="3">
        <f t="shared" si="2"/>
        <v>4</v>
      </c>
      <c r="O11" s="8" t="s">
        <v>92</v>
      </c>
      <c r="P11" s="16" t="s">
        <v>93</v>
      </c>
    </row>
    <row r="12" spans="1:16" ht="12.75">
      <c r="A12" s="27" t="s">
        <v>122</v>
      </c>
      <c r="B12" s="12" t="s">
        <v>2</v>
      </c>
      <c r="C12" s="2" t="s">
        <v>12</v>
      </c>
      <c r="D12" s="10" t="s">
        <v>10</v>
      </c>
      <c r="E12">
        <v>1</v>
      </c>
      <c r="F12">
        <v>1</v>
      </c>
      <c r="G12" s="3">
        <v>0.09</v>
      </c>
      <c r="H12" s="28">
        <v>4</v>
      </c>
      <c r="I12" s="28">
        <v>1</v>
      </c>
      <c r="J12" s="28">
        <v>0</v>
      </c>
      <c r="K12" s="28">
        <f t="shared" si="0"/>
        <v>5</v>
      </c>
      <c r="L12" s="3">
        <f t="shared" si="1"/>
        <v>0.44999999999999996</v>
      </c>
      <c r="M12" s="28">
        <v>10</v>
      </c>
      <c r="N12" s="3">
        <f t="shared" si="2"/>
        <v>0.8999999999999999</v>
      </c>
      <c r="P12" s="16" t="s">
        <v>23</v>
      </c>
    </row>
    <row r="13" spans="1:15" s="14" customFormat="1" ht="12.75">
      <c r="A13" s="31"/>
      <c r="B13" s="20"/>
      <c r="C13" s="21"/>
      <c r="D13" s="26"/>
      <c r="G13" s="15"/>
      <c r="H13" s="30"/>
      <c r="I13" s="30"/>
      <c r="J13" s="30"/>
      <c r="K13" s="30"/>
      <c r="L13" s="15"/>
      <c r="M13" s="30"/>
      <c r="N13" s="15"/>
      <c r="O13" s="17"/>
    </row>
    <row r="14" spans="1:15" s="27" customFormat="1" ht="12.75">
      <c r="A14" s="32" t="s">
        <v>103</v>
      </c>
      <c r="B14" s="35"/>
      <c r="C14" s="36"/>
      <c r="D14" s="37"/>
      <c r="G14" s="38"/>
      <c r="H14" s="39"/>
      <c r="I14" s="39"/>
      <c r="J14" s="39"/>
      <c r="K14" s="39"/>
      <c r="L14" s="38"/>
      <c r="M14" s="39"/>
      <c r="N14" s="38" t="e">
        <f>SUM(N5:N12,#REF!)</f>
        <v>#REF!</v>
      </c>
      <c r="O14" s="40"/>
    </row>
    <row r="15" spans="1:15" s="27" customFormat="1" ht="12.75">
      <c r="A15" s="32" t="s">
        <v>104</v>
      </c>
      <c r="B15" s="35"/>
      <c r="C15" s="36"/>
      <c r="D15" s="41"/>
      <c r="G15" s="38"/>
      <c r="H15" s="39"/>
      <c r="I15" s="39"/>
      <c r="J15" s="39"/>
      <c r="K15" s="39"/>
      <c r="L15" s="38"/>
      <c r="M15" s="39"/>
      <c r="N15" s="38" t="e">
        <f>SUM(N14)</f>
        <v>#REF!</v>
      </c>
      <c r="O15" s="40"/>
    </row>
    <row r="16" spans="1:15" s="14" customFormat="1" ht="12.75">
      <c r="A16" s="31"/>
      <c r="B16" s="12"/>
      <c r="C16" s="21"/>
      <c r="D16" s="22"/>
      <c r="G16" s="15"/>
      <c r="H16" s="30"/>
      <c r="I16" s="30"/>
      <c r="J16" s="30"/>
      <c r="K16" s="30"/>
      <c r="L16" s="15"/>
      <c r="M16" s="30"/>
      <c r="N16" s="15"/>
      <c r="O16" s="17"/>
    </row>
    <row r="17" spans="1:15" s="5" customFormat="1" ht="12.75">
      <c r="A17" s="4" t="s">
        <v>27</v>
      </c>
      <c r="B17" s="13"/>
      <c r="C17" s="6"/>
      <c r="D17" s="11"/>
      <c r="G17" s="7"/>
      <c r="H17" s="29"/>
      <c r="I17" s="29"/>
      <c r="J17" s="29"/>
      <c r="K17" s="29"/>
      <c r="L17" s="7"/>
      <c r="M17" s="29"/>
      <c r="N17" s="7"/>
      <c r="O17" s="9"/>
    </row>
    <row r="18" spans="1:15" s="14" customFormat="1" ht="12.75">
      <c r="A18" s="19" t="s">
        <v>53</v>
      </c>
      <c r="D18" s="22"/>
      <c r="G18" s="15"/>
      <c r="H18" s="30"/>
      <c r="I18" s="30"/>
      <c r="J18" s="30"/>
      <c r="K18" s="30"/>
      <c r="L18" s="15"/>
      <c r="M18" s="30"/>
      <c r="N18" s="15"/>
      <c r="O18" s="17" t="s">
        <v>78</v>
      </c>
    </row>
    <row r="19" spans="1:16" s="14" customFormat="1" ht="12.75">
      <c r="A19" s="27" t="s">
        <v>126</v>
      </c>
      <c r="B19" s="12" t="s">
        <v>2</v>
      </c>
      <c r="C19" s="2" t="s">
        <v>12</v>
      </c>
      <c r="D19" s="23" t="s">
        <v>76</v>
      </c>
      <c r="E19" s="14">
        <v>1</v>
      </c>
      <c r="F19" s="14">
        <v>1</v>
      </c>
      <c r="G19" s="15">
        <v>0.27</v>
      </c>
      <c r="H19" s="30">
        <v>0</v>
      </c>
      <c r="I19" s="30">
        <v>0</v>
      </c>
      <c r="J19" s="30">
        <v>32</v>
      </c>
      <c r="K19" s="28">
        <f>SUM(H19:J19)</f>
        <v>32</v>
      </c>
      <c r="L19" s="3">
        <f>PRODUCT(K19,G19)</f>
        <v>8.64</v>
      </c>
      <c r="M19" s="30">
        <v>40</v>
      </c>
      <c r="N19" s="3">
        <f>PRODUCT(M19,G19)</f>
        <v>10.8</v>
      </c>
      <c r="O19" s="17"/>
      <c r="P19" s="18" t="s">
        <v>77</v>
      </c>
    </row>
    <row r="20" spans="1:15" ht="12.75">
      <c r="A20" s="1" t="s">
        <v>95</v>
      </c>
      <c r="D20" s="10" t="s">
        <v>81</v>
      </c>
      <c r="O20" s="8" t="s">
        <v>79</v>
      </c>
    </row>
    <row r="21" spans="1:16" ht="12.75">
      <c r="A21" s="32" t="s">
        <v>124</v>
      </c>
      <c r="B21" s="12" t="s">
        <v>2</v>
      </c>
      <c r="C21" s="2" t="s">
        <v>20</v>
      </c>
      <c r="D21" s="10" t="s">
        <v>94</v>
      </c>
      <c r="E21">
        <v>1</v>
      </c>
      <c r="F21">
        <v>1</v>
      </c>
      <c r="G21" s="3">
        <v>0.26</v>
      </c>
      <c r="H21" s="28">
        <v>4</v>
      </c>
      <c r="I21" s="28">
        <v>2</v>
      </c>
      <c r="J21" s="28">
        <v>0</v>
      </c>
      <c r="K21" s="28">
        <f>SUM(H21:J21)</f>
        <v>6</v>
      </c>
      <c r="L21" s="3">
        <f>PRODUCT(K21,G21)</f>
        <v>1.56</v>
      </c>
      <c r="M21" s="28">
        <v>10</v>
      </c>
      <c r="N21" s="3">
        <f>PRODUCT(M21,G21)</f>
        <v>2.6</v>
      </c>
      <c r="P21" t="s">
        <v>96</v>
      </c>
    </row>
    <row r="22" spans="1:15" ht="12.75">
      <c r="A22" s="1" t="s">
        <v>19</v>
      </c>
      <c r="O22" s="8" t="s">
        <v>80</v>
      </c>
    </row>
    <row r="23" spans="1:16" ht="12.75">
      <c r="A23" s="27" t="s">
        <v>99</v>
      </c>
      <c r="B23" s="12" t="s">
        <v>2</v>
      </c>
      <c r="C23" s="2" t="s">
        <v>20</v>
      </c>
      <c r="D23" t="s">
        <v>97</v>
      </c>
      <c r="E23">
        <v>1</v>
      </c>
      <c r="F23">
        <v>1</v>
      </c>
      <c r="G23" s="3">
        <v>0.12</v>
      </c>
      <c r="H23" s="28">
        <v>0</v>
      </c>
      <c r="I23" s="28">
        <v>8</v>
      </c>
      <c r="J23" s="28">
        <v>0</v>
      </c>
      <c r="K23" s="28">
        <f>SUM(H23:J23)</f>
        <v>8</v>
      </c>
      <c r="L23" s="3">
        <f>PRODUCT(K23,G23)</f>
        <v>0.96</v>
      </c>
      <c r="M23" s="28">
        <v>10</v>
      </c>
      <c r="N23" s="3">
        <f>PRODUCT(M23,G23)</f>
        <v>1.2</v>
      </c>
      <c r="P23" s="16" t="s">
        <v>98</v>
      </c>
    </row>
    <row r="24" spans="1:16" ht="12.75">
      <c r="A24" s="27" t="s">
        <v>125</v>
      </c>
      <c r="B24" s="12" t="s">
        <v>2</v>
      </c>
      <c r="C24" s="2" t="s">
        <v>20</v>
      </c>
      <c r="D24" t="s">
        <v>97</v>
      </c>
      <c r="E24">
        <v>1</v>
      </c>
      <c r="F24">
        <v>1</v>
      </c>
      <c r="G24" s="3">
        <v>0.12</v>
      </c>
      <c r="H24" s="28">
        <v>0</v>
      </c>
      <c r="I24" s="28">
        <v>8</v>
      </c>
      <c r="J24" s="28">
        <v>0</v>
      </c>
      <c r="K24" s="28">
        <f>SUM(H24:J24)</f>
        <v>8</v>
      </c>
      <c r="L24" s="3">
        <f>PRODUCT(K24,G24)</f>
        <v>0.96</v>
      </c>
      <c r="M24" s="28">
        <v>10</v>
      </c>
      <c r="N24" s="3">
        <f>PRODUCT(M24,G24)</f>
        <v>1.2</v>
      </c>
      <c r="P24" s="16" t="s">
        <v>98</v>
      </c>
    </row>
    <row r="25" spans="1:16" ht="12.75">
      <c r="A25" s="14" t="s">
        <v>29</v>
      </c>
      <c r="D25"/>
      <c r="P25" s="16"/>
    </row>
    <row r="26" spans="1:15" s="27" customFormat="1" ht="12.75">
      <c r="A26" s="32" t="s">
        <v>105</v>
      </c>
      <c r="B26" s="35"/>
      <c r="C26" s="36"/>
      <c r="D26" s="37"/>
      <c r="G26" s="38"/>
      <c r="H26" s="39"/>
      <c r="I26" s="39"/>
      <c r="J26" s="39"/>
      <c r="K26" s="39"/>
      <c r="L26" s="38"/>
      <c r="M26" s="39"/>
      <c r="N26" s="38" t="e">
        <f>SUM(N19,#REF!,#REF!,N21:N21,N23:N23)</f>
        <v>#REF!</v>
      </c>
      <c r="O26" s="40"/>
    </row>
    <row r="27" spans="1:15" s="27" customFormat="1" ht="12.75">
      <c r="A27" s="32" t="s">
        <v>104</v>
      </c>
      <c r="B27" s="35"/>
      <c r="C27" s="36"/>
      <c r="D27" s="41"/>
      <c r="G27" s="38"/>
      <c r="H27" s="39"/>
      <c r="I27" s="39"/>
      <c r="J27" s="39"/>
      <c r="K27" s="39"/>
      <c r="L27" s="38"/>
      <c r="M27" s="39"/>
      <c r="N27" s="38" t="e">
        <f>SUM(N14,N26)</f>
        <v>#REF!</v>
      </c>
      <c r="O27" s="40"/>
    </row>
    <row r="28" spans="1:15" s="14" customFormat="1" ht="12.75">
      <c r="A28" s="31"/>
      <c r="B28" s="20"/>
      <c r="C28" s="21"/>
      <c r="D28" s="22"/>
      <c r="G28" s="15"/>
      <c r="H28" s="30"/>
      <c r="I28" s="30"/>
      <c r="J28" s="30"/>
      <c r="K28" s="30"/>
      <c r="L28" s="15"/>
      <c r="M28" s="30"/>
      <c r="N28" s="15"/>
      <c r="O28" s="17"/>
    </row>
    <row r="29" spans="1:15" s="5" customFormat="1" ht="12.75">
      <c r="A29" s="4" t="s">
        <v>28</v>
      </c>
      <c r="B29" s="13"/>
      <c r="C29" s="6"/>
      <c r="D29" s="11"/>
      <c r="G29" s="7"/>
      <c r="H29" s="29"/>
      <c r="I29" s="29"/>
      <c r="J29" s="29"/>
      <c r="K29" s="29"/>
      <c r="L29" s="7"/>
      <c r="M29" s="29"/>
      <c r="N29" s="7"/>
      <c r="O29" s="9"/>
    </row>
    <row r="30" spans="1:15" s="14" customFormat="1" ht="12.75">
      <c r="A30" s="19" t="s">
        <v>56</v>
      </c>
      <c r="B30" s="20"/>
      <c r="C30" s="21"/>
      <c r="D30" s="22"/>
      <c r="G30" s="15"/>
      <c r="H30" s="30"/>
      <c r="I30" s="30"/>
      <c r="J30" s="30"/>
      <c r="K30" s="30"/>
      <c r="L30" s="15"/>
      <c r="M30" s="30"/>
      <c r="N30" s="15"/>
      <c r="O30" s="17"/>
    </row>
    <row r="31" spans="1:16" ht="12.75">
      <c r="A31" s="27" t="s">
        <v>123</v>
      </c>
      <c r="B31" s="12" t="s">
        <v>2</v>
      </c>
      <c r="C31" s="2" t="s">
        <v>26</v>
      </c>
      <c r="D31" t="s">
        <v>24</v>
      </c>
      <c r="E31">
        <v>1</v>
      </c>
      <c r="F31">
        <v>1</v>
      </c>
      <c r="G31" s="3">
        <v>0.46</v>
      </c>
      <c r="H31" s="28">
        <v>0</v>
      </c>
      <c r="I31" s="28">
        <v>0</v>
      </c>
      <c r="J31" s="28">
        <v>0</v>
      </c>
      <c r="K31" s="28">
        <f>SUM(H31:J31)</f>
        <v>0</v>
      </c>
      <c r="L31" s="3">
        <f>PRODUCT(K31,G31)</f>
        <v>0</v>
      </c>
      <c r="M31" s="28">
        <v>0</v>
      </c>
      <c r="N31" s="3">
        <f>PRODUCT(M31,G31)</f>
        <v>0</v>
      </c>
      <c r="P31" s="16" t="s">
        <v>25</v>
      </c>
    </row>
    <row r="32" spans="1:16" ht="12.75">
      <c r="A32" s="14"/>
      <c r="D32"/>
      <c r="P32" s="16"/>
    </row>
    <row r="33" spans="1:15" s="27" customFormat="1" ht="12.75">
      <c r="A33" s="32" t="s">
        <v>112</v>
      </c>
      <c r="B33" s="35"/>
      <c r="C33" s="36"/>
      <c r="D33" s="37"/>
      <c r="G33" s="38"/>
      <c r="H33" s="39"/>
      <c r="I33" s="39"/>
      <c r="J33" s="39"/>
      <c r="K33" s="39"/>
      <c r="L33" s="38"/>
      <c r="M33" s="39"/>
      <c r="N33" s="38">
        <f>SUM(N31)</f>
        <v>0</v>
      </c>
      <c r="O33" s="40"/>
    </row>
    <row r="34" spans="1:15" s="27" customFormat="1" ht="12.75">
      <c r="A34" s="32" t="s">
        <v>104</v>
      </c>
      <c r="B34" s="35"/>
      <c r="C34" s="36"/>
      <c r="D34" s="41"/>
      <c r="G34" s="38"/>
      <c r="H34" s="39"/>
      <c r="I34" s="39"/>
      <c r="J34" s="39"/>
      <c r="K34" s="39"/>
      <c r="L34" s="38"/>
      <c r="M34" s="39"/>
      <c r="N34" s="38" t="e">
        <f>SUM(N14,N26,N33)</f>
        <v>#REF!</v>
      </c>
      <c r="O34" s="40"/>
    </row>
    <row r="35" spans="1:15" s="14" customFormat="1" ht="12.75">
      <c r="A35" s="19"/>
      <c r="B35" s="20"/>
      <c r="C35" s="21"/>
      <c r="D35" s="22"/>
      <c r="G35" s="15"/>
      <c r="H35" s="30"/>
      <c r="I35" s="30"/>
      <c r="J35" s="30"/>
      <c r="K35" s="30"/>
      <c r="L35" s="15"/>
      <c r="M35" s="30"/>
      <c r="N35" s="15"/>
      <c r="O35" s="17"/>
    </row>
    <row r="36" spans="1:15" s="5" customFormat="1" ht="12.75">
      <c r="A36" s="4" t="s">
        <v>52</v>
      </c>
      <c r="B36" s="13"/>
      <c r="C36" s="6"/>
      <c r="D36" s="11"/>
      <c r="G36" s="7"/>
      <c r="H36" s="29"/>
      <c r="I36" s="29"/>
      <c r="J36" s="29"/>
      <c r="K36" s="29"/>
      <c r="L36" s="7"/>
      <c r="M36" s="29"/>
      <c r="N36" s="7"/>
      <c r="O36" s="9"/>
    </row>
    <row r="37" spans="1:16" ht="12.75">
      <c r="A37" s="27" t="s">
        <v>128</v>
      </c>
      <c r="B37" s="12" t="s">
        <v>2</v>
      </c>
      <c r="C37" s="2" t="s">
        <v>16</v>
      </c>
      <c r="D37" t="s">
        <v>69</v>
      </c>
      <c r="E37">
        <v>1</v>
      </c>
      <c r="F37">
        <v>1</v>
      </c>
      <c r="G37" s="3">
        <v>0.73</v>
      </c>
      <c r="H37" s="28">
        <v>0</v>
      </c>
      <c r="I37" s="28">
        <v>0</v>
      </c>
      <c r="J37" s="28">
        <v>2</v>
      </c>
      <c r="K37" s="28">
        <f>SUM(H37:J37)</f>
        <v>2</v>
      </c>
      <c r="L37" s="3">
        <f>PRODUCT(K37,G37)</f>
        <v>1.46</v>
      </c>
      <c r="M37" s="28">
        <v>10</v>
      </c>
      <c r="N37" s="3">
        <f>PRODUCT(M37,G37)</f>
        <v>7.3</v>
      </c>
      <c r="O37" s="8" t="s">
        <v>100</v>
      </c>
      <c r="P37" t="s">
        <v>101</v>
      </c>
    </row>
    <row r="38" spans="2:15" s="14" customFormat="1" ht="12.75">
      <c r="B38" s="20"/>
      <c r="C38" s="21"/>
      <c r="G38" s="15"/>
      <c r="H38" s="30"/>
      <c r="I38" s="30"/>
      <c r="J38" s="30"/>
      <c r="K38" s="30"/>
      <c r="L38" s="15"/>
      <c r="M38" s="30"/>
      <c r="N38" s="15"/>
      <c r="O38" s="17"/>
    </row>
    <row r="39" spans="1:4" ht="12.75">
      <c r="A39" s="27" t="s">
        <v>127</v>
      </c>
      <c r="D39"/>
    </row>
    <row r="40" spans="1:16" ht="12.75">
      <c r="A40" s="14"/>
      <c r="D40"/>
      <c r="O40"/>
      <c r="P40" s="16"/>
    </row>
    <row r="41" spans="1:15" s="27" customFormat="1" ht="12.75">
      <c r="A41" s="32" t="s">
        <v>113</v>
      </c>
      <c r="B41" s="35"/>
      <c r="C41" s="36"/>
      <c r="D41" s="37"/>
      <c r="G41" s="38"/>
      <c r="H41" s="39"/>
      <c r="I41" s="39"/>
      <c r="J41" s="39"/>
      <c r="K41" s="39"/>
      <c r="L41" s="38"/>
      <c r="M41" s="39"/>
      <c r="N41" s="38">
        <f>SUM(N37:N37)</f>
        <v>7.3</v>
      </c>
      <c r="O41" s="40"/>
    </row>
    <row r="42" spans="1:15" s="27" customFormat="1" ht="12.75">
      <c r="A42" s="32" t="s">
        <v>104</v>
      </c>
      <c r="B42" s="35"/>
      <c r="C42" s="36"/>
      <c r="D42" s="41"/>
      <c r="G42" s="38"/>
      <c r="H42" s="39"/>
      <c r="I42" s="39"/>
      <c r="J42" s="39"/>
      <c r="K42" s="39"/>
      <c r="L42" s="38"/>
      <c r="M42" s="39"/>
      <c r="N42" s="38" t="e">
        <f>SUM(N14,N26,N33,N41)</f>
        <v>#REF!</v>
      </c>
      <c r="O42" s="40"/>
    </row>
    <row r="43" spans="1:16" ht="12.75">
      <c r="A43" s="14"/>
      <c r="D43"/>
      <c r="O43"/>
      <c r="P43" s="16"/>
    </row>
    <row r="44" spans="1:16" s="5" customFormat="1" ht="12.75">
      <c r="A44" s="4" t="s">
        <v>57</v>
      </c>
      <c r="B44" s="13"/>
      <c r="C44" s="6"/>
      <c r="D44" s="34"/>
      <c r="G44" s="7"/>
      <c r="H44" s="29"/>
      <c r="I44" s="29"/>
      <c r="J44" s="29"/>
      <c r="K44" s="29"/>
      <c r="L44" s="7"/>
      <c r="M44" s="29"/>
      <c r="N44" s="7"/>
      <c r="P44" s="33"/>
    </row>
    <row r="45" spans="1:16" s="14" customFormat="1" ht="12.75">
      <c r="A45" s="43" t="s">
        <v>57</v>
      </c>
      <c r="B45" s="20" t="s">
        <v>2</v>
      </c>
      <c r="C45" s="21" t="s">
        <v>108</v>
      </c>
      <c r="D45" s="26" t="s">
        <v>106</v>
      </c>
      <c r="E45" s="14">
        <v>1</v>
      </c>
      <c r="F45" s="14">
        <v>1</v>
      </c>
      <c r="G45" s="15">
        <v>0.36</v>
      </c>
      <c r="H45" s="30">
        <v>1</v>
      </c>
      <c r="I45" s="30">
        <v>1</v>
      </c>
      <c r="J45" s="30">
        <v>4</v>
      </c>
      <c r="K45" s="30">
        <f>SUM(H45:J45)</f>
        <v>6</v>
      </c>
      <c r="L45" s="15">
        <f>PRODUCT(K45,G45)</f>
        <v>2.16</v>
      </c>
      <c r="M45" s="30">
        <v>10</v>
      </c>
      <c r="N45" s="15">
        <f>PRODUCT(M45,G45)</f>
        <v>3.5999999999999996</v>
      </c>
      <c r="P45" s="18" t="s">
        <v>107</v>
      </c>
    </row>
    <row r="47" spans="1:15" s="27" customFormat="1" ht="12.75">
      <c r="A47" s="32" t="s">
        <v>114</v>
      </c>
      <c r="B47" s="35"/>
      <c r="C47" s="36"/>
      <c r="D47" s="37"/>
      <c r="G47" s="38"/>
      <c r="H47" s="39"/>
      <c r="I47" s="39"/>
      <c r="J47" s="39"/>
      <c r="K47" s="39"/>
      <c r="L47" s="38"/>
      <c r="M47" s="39"/>
      <c r="N47" s="38">
        <f>SUM(N45)</f>
        <v>3.5999999999999996</v>
      </c>
      <c r="O47" s="40"/>
    </row>
    <row r="48" spans="1:15" s="27" customFormat="1" ht="12.75">
      <c r="A48" s="32" t="s">
        <v>104</v>
      </c>
      <c r="B48" s="35"/>
      <c r="C48" s="36"/>
      <c r="D48" s="41"/>
      <c r="G48" s="38"/>
      <c r="H48" s="39"/>
      <c r="I48" s="39"/>
      <c r="J48" s="39"/>
      <c r="K48" s="39"/>
      <c r="L48" s="38"/>
      <c r="M48" s="39"/>
      <c r="N48" s="38" t="e">
        <f>SUM(N14,N26,N33,N41,N47)</f>
        <v>#REF!</v>
      </c>
      <c r="O48" s="40"/>
    </row>
    <row r="50" spans="1:15" s="5" customFormat="1" ht="12.75">
      <c r="A50" s="4" t="s">
        <v>5</v>
      </c>
      <c r="B50" s="13"/>
      <c r="C50" s="6"/>
      <c r="D50" s="11"/>
      <c r="G50" s="7"/>
      <c r="H50" s="29"/>
      <c r="I50" s="29"/>
      <c r="J50" s="29"/>
      <c r="K50" s="29"/>
      <c r="L50" s="7"/>
      <c r="M50" s="29"/>
      <c r="N50" s="7"/>
      <c r="O50" s="9"/>
    </row>
    <row r="51" spans="1:15" ht="12.75">
      <c r="A51" s="1" t="s">
        <v>18</v>
      </c>
      <c r="O51" s="8" t="s">
        <v>71</v>
      </c>
    </row>
    <row r="52" spans="1:16" ht="12.75">
      <c r="A52" s="24" t="s">
        <v>82</v>
      </c>
      <c r="B52" s="12" t="s">
        <v>2</v>
      </c>
      <c r="C52" s="2" t="s">
        <v>17</v>
      </c>
      <c r="D52" s="10" t="s">
        <v>129</v>
      </c>
      <c r="E52">
        <v>1</v>
      </c>
      <c r="F52">
        <v>1</v>
      </c>
      <c r="G52" s="3">
        <v>0.5</v>
      </c>
      <c r="H52" s="28">
        <v>0</v>
      </c>
      <c r="I52" s="28">
        <v>0</v>
      </c>
      <c r="J52" s="28">
        <v>2</v>
      </c>
      <c r="K52" s="28">
        <f>SUM(H52:J52)</f>
        <v>2</v>
      </c>
      <c r="L52" s="3">
        <f>PRODUCT(K52,G52)</f>
        <v>1</v>
      </c>
      <c r="M52" s="28">
        <v>10</v>
      </c>
      <c r="N52" s="3">
        <f>PRODUCT(M52,G52)</f>
        <v>5</v>
      </c>
      <c r="P52" t="s">
        <v>102</v>
      </c>
    </row>
    <row r="53" ht="12.75">
      <c r="A53" s="1" t="s">
        <v>60</v>
      </c>
    </row>
    <row r="54" spans="1:16" s="14" customFormat="1" ht="12.75">
      <c r="A54" s="37" t="s">
        <v>59</v>
      </c>
      <c r="B54" s="12" t="s">
        <v>2</v>
      </c>
      <c r="C54" s="21" t="s">
        <v>61</v>
      </c>
      <c r="D54" s="23" t="s">
        <v>58</v>
      </c>
      <c r="E54" s="14">
        <v>1</v>
      </c>
      <c r="F54" s="14">
        <v>1</v>
      </c>
      <c r="G54" s="15">
        <v>0.167</v>
      </c>
      <c r="H54" s="30">
        <v>1</v>
      </c>
      <c r="I54" s="30">
        <v>1</v>
      </c>
      <c r="J54" s="30">
        <v>2</v>
      </c>
      <c r="K54" s="28">
        <f>SUM(H54:J54)</f>
        <v>4</v>
      </c>
      <c r="L54" s="3">
        <f>PRODUCT(K54,G54)</f>
        <v>0.668</v>
      </c>
      <c r="M54" s="30">
        <v>10</v>
      </c>
      <c r="N54" s="3">
        <f>PRODUCT(M54,G54)</f>
        <v>1.6700000000000002</v>
      </c>
      <c r="O54" s="17" t="s">
        <v>62</v>
      </c>
      <c r="P54" s="18" t="s">
        <v>63</v>
      </c>
    </row>
    <row r="55" spans="1:16" s="14" customFormat="1" ht="12.75">
      <c r="A55" s="26"/>
      <c r="B55" s="20"/>
      <c r="C55" s="21"/>
      <c r="D55" s="26"/>
      <c r="G55" s="15"/>
      <c r="H55" s="30"/>
      <c r="I55" s="30"/>
      <c r="J55" s="30"/>
      <c r="K55" s="30"/>
      <c r="L55" s="15"/>
      <c r="M55" s="30"/>
      <c r="N55" s="15"/>
      <c r="O55" s="17"/>
      <c r="P55" s="18"/>
    </row>
    <row r="56" spans="1:15" s="27" customFormat="1" ht="12.75">
      <c r="A56" s="32" t="s">
        <v>115</v>
      </c>
      <c r="B56" s="35"/>
      <c r="C56" s="36"/>
      <c r="D56" s="37"/>
      <c r="G56" s="38"/>
      <c r="H56" s="39"/>
      <c r="I56" s="39"/>
      <c r="J56" s="39"/>
      <c r="K56" s="39"/>
      <c r="L56" s="38"/>
      <c r="M56" s="39"/>
      <c r="N56" s="38">
        <f>SUM(N52:N52,N54)</f>
        <v>6.67</v>
      </c>
      <c r="O56" s="40"/>
    </row>
    <row r="57" spans="1:15" s="27" customFormat="1" ht="12.75">
      <c r="A57" s="32" t="s">
        <v>104</v>
      </c>
      <c r="B57" s="35"/>
      <c r="C57" s="36"/>
      <c r="D57" s="41"/>
      <c r="G57" s="38"/>
      <c r="H57" s="39"/>
      <c r="I57" s="39"/>
      <c r="J57" s="39"/>
      <c r="K57" s="39"/>
      <c r="L57" s="38"/>
      <c r="M57" s="39"/>
      <c r="N57" s="38" t="e">
        <f>SUM(N14,N26,N33,N41,N47,N56)</f>
        <v>#REF!</v>
      </c>
      <c r="O57" s="40"/>
    </row>
    <row r="58" spans="1:16" s="14" customFormat="1" ht="12.75">
      <c r="A58" s="26"/>
      <c r="B58" s="12"/>
      <c r="C58" s="21"/>
      <c r="D58" s="23"/>
      <c r="G58" s="15"/>
      <c r="H58" s="30"/>
      <c r="I58" s="30"/>
      <c r="J58" s="30"/>
      <c r="K58" s="30"/>
      <c r="L58" s="15"/>
      <c r="M58" s="30"/>
      <c r="N58" s="15"/>
      <c r="O58" s="17"/>
      <c r="P58" s="18"/>
    </row>
    <row r="59" spans="1:15" s="5" customFormat="1" ht="12.75">
      <c r="A59" s="4" t="s">
        <v>64</v>
      </c>
      <c r="B59" s="13"/>
      <c r="C59" s="6"/>
      <c r="D59" s="11"/>
      <c r="G59" s="7"/>
      <c r="H59" s="29"/>
      <c r="I59" s="29"/>
      <c r="J59" s="29"/>
      <c r="K59" s="29"/>
      <c r="L59" s="7"/>
      <c r="M59" s="29"/>
      <c r="N59" s="7"/>
      <c r="O59" s="9"/>
    </row>
    <row r="60" spans="1:15" s="14" customFormat="1" ht="12.75">
      <c r="A60" s="19" t="s">
        <v>68</v>
      </c>
      <c r="B60" s="20"/>
      <c r="C60" s="21"/>
      <c r="D60" s="22"/>
      <c r="G60" s="15"/>
      <c r="H60" s="30"/>
      <c r="I60" s="30"/>
      <c r="J60" s="30"/>
      <c r="K60" s="30"/>
      <c r="L60" s="15"/>
      <c r="M60" s="30"/>
      <c r="N60" s="15"/>
      <c r="O60" s="17"/>
    </row>
    <row r="61" spans="1:16" ht="12.75">
      <c r="A61" s="24" t="s">
        <v>110</v>
      </c>
      <c r="B61" s="12" t="s">
        <v>2</v>
      </c>
      <c r="C61" s="2" t="s">
        <v>45</v>
      </c>
      <c r="D61" t="s">
        <v>44</v>
      </c>
      <c r="E61">
        <v>1</v>
      </c>
      <c r="F61">
        <v>1</v>
      </c>
      <c r="G61" s="3">
        <v>3.64</v>
      </c>
      <c r="H61" s="28" t="s">
        <v>111</v>
      </c>
      <c r="I61" s="28" t="s">
        <v>111</v>
      </c>
      <c r="J61" s="28" t="s">
        <v>111</v>
      </c>
      <c r="K61" s="28" t="s">
        <v>29</v>
      </c>
      <c r="L61" s="3">
        <f>PRODUCT(K61,G61)</f>
        <v>3.64</v>
      </c>
      <c r="M61" s="28">
        <v>25</v>
      </c>
      <c r="N61" s="3">
        <f>PRODUCT(M61,G61)</f>
        <v>91</v>
      </c>
      <c r="O61" s="8" t="s">
        <v>109</v>
      </c>
      <c r="P61" s="16" t="s">
        <v>46</v>
      </c>
    </row>
    <row r="62" spans="1:16" s="14" customFormat="1" ht="12.75">
      <c r="A62" s="19" t="s">
        <v>65</v>
      </c>
      <c r="B62" s="20"/>
      <c r="G62" s="15"/>
      <c r="H62" s="30"/>
      <c r="I62" s="30"/>
      <c r="J62" s="30"/>
      <c r="K62" s="30"/>
      <c r="L62" s="15"/>
      <c r="M62" s="30"/>
      <c r="N62" s="15"/>
      <c r="O62" s="17"/>
      <c r="P62" s="18"/>
    </row>
    <row r="63" spans="1:16" ht="12.75">
      <c r="A63" s="24" t="s">
        <v>35</v>
      </c>
      <c r="B63" s="12" t="s">
        <v>2</v>
      </c>
      <c r="C63" s="2" t="s">
        <v>32</v>
      </c>
      <c r="D63" t="s">
        <v>33</v>
      </c>
      <c r="E63">
        <v>1</v>
      </c>
      <c r="F63">
        <v>1</v>
      </c>
      <c r="G63" s="3">
        <v>1.63</v>
      </c>
      <c r="H63" s="28" t="s">
        <v>111</v>
      </c>
      <c r="I63" s="28" t="s">
        <v>111</v>
      </c>
      <c r="J63" s="28" t="s">
        <v>111</v>
      </c>
      <c r="K63" s="28" t="s">
        <v>29</v>
      </c>
      <c r="L63" s="3">
        <f>PRODUCT(K63,G63)</f>
        <v>1.63</v>
      </c>
      <c r="M63" s="28">
        <v>31</v>
      </c>
      <c r="N63" s="3">
        <f>PRODUCT(M63,G63)</f>
        <v>50.529999999999994</v>
      </c>
      <c r="O63" s="8" t="s">
        <v>109</v>
      </c>
      <c r="P63" s="16" t="s">
        <v>34</v>
      </c>
    </row>
    <row r="64" spans="1:16" ht="12.75">
      <c r="A64" s="24" t="s">
        <v>36</v>
      </c>
      <c r="B64" s="12" t="s">
        <v>2</v>
      </c>
      <c r="C64" s="2" t="s">
        <v>38</v>
      </c>
      <c r="D64" t="s">
        <v>37</v>
      </c>
      <c r="E64">
        <v>1</v>
      </c>
      <c r="F64">
        <v>1</v>
      </c>
      <c r="G64" s="3">
        <v>0.125</v>
      </c>
      <c r="H64" s="28" t="s">
        <v>111</v>
      </c>
      <c r="I64" s="28" t="s">
        <v>111</v>
      </c>
      <c r="J64" s="28" t="s">
        <v>111</v>
      </c>
      <c r="K64" s="28" t="s">
        <v>29</v>
      </c>
      <c r="L64" s="3">
        <f>PRODUCT(K64,G64)</f>
        <v>0.125</v>
      </c>
      <c r="M64" s="28">
        <v>31</v>
      </c>
      <c r="N64" s="3">
        <f>PRODUCT(M64,G64)</f>
        <v>3.875</v>
      </c>
      <c r="P64" s="16" t="s">
        <v>39</v>
      </c>
    </row>
    <row r="65" spans="1:16" ht="12.75">
      <c r="A65" s="1" t="s">
        <v>66</v>
      </c>
      <c r="D65"/>
      <c r="P65" s="16"/>
    </row>
    <row r="66" spans="1:16" ht="12.75">
      <c r="A66" s="24" t="s">
        <v>40</v>
      </c>
      <c r="B66" s="12" t="s">
        <v>2</v>
      </c>
      <c r="C66" s="2" t="s">
        <v>43</v>
      </c>
      <c r="D66" t="s">
        <v>42</v>
      </c>
      <c r="E66">
        <v>1</v>
      </c>
      <c r="F66">
        <v>1</v>
      </c>
      <c r="G66" s="3">
        <v>0.22</v>
      </c>
      <c r="H66" s="28" t="s">
        <v>111</v>
      </c>
      <c r="I66" s="28" t="s">
        <v>111</v>
      </c>
      <c r="J66" s="28" t="s">
        <v>111</v>
      </c>
      <c r="K66" s="28" t="s">
        <v>29</v>
      </c>
      <c r="L66" s="3">
        <f>PRODUCT(K66,G66)</f>
        <v>0.22</v>
      </c>
      <c r="M66" s="28">
        <v>25</v>
      </c>
      <c r="N66" s="3">
        <f>PRODUCT(M66,G66)</f>
        <v>5.5</v>
      </c>
      <c r="P66" s="16" t="s">
        <v>41</v>
      </c>
    </row>
    <row r="67" spans="1:16" s="14" customFormat="1" ht="12.75">
      <c r="A67" s="19" t="s">
        <v>67</v>
      </c>
      <c r="B67" s="20"/>
      <c r="C67" s="21"/>
      <c r="G67" s="15"/>
      <c r="H67" s="30"/>
      <c r="I67" s="30"/>
      <c r="J67" s="30"/>
      <c r="K67" s="30"/>
      <c r="L67" s="15"/>
      <c r="M67" s="30"/>
      <c r="N67" s="15"/>
      <c r="O67" s="17"/>
      <c r="P67" s="18"/>
    </row>
    <row r="68" spans="1:16" ht="12.75">
      <c r="A68" s="24" t="s">
        <v>47</v>
      </c>
      <c r="B68" s="12" t="s">
        <v>2</v>
      </c>
      <c r="C68" t="s">
        <v>49</v>
      </c>
      <c r="D68" t="s">
        <v>48</v>
      </c>
      <c r="E68">
        <v>1</v>
      </c>
      <c r="F68">
        <v>1</v>
      </c>
      <c r="G68" s="3">
        <v>2.15</v>
      </c>
      <c r="H68" s="28" t="s">
        <v>111</v>
      </c>
      <c r="I68" s="28" t="s">
        <v>111</v>
      </c>
      <c r="J68" s="28" t="s">
        <v>111</v>
      </c>
      <c r="K68" s="28" t="s">
        <v>29</v>
      </c>
      <c r="L68" s="3">
        <f>PRODUCT(K68,G68)</f>
        <v>2.15</v>
      </c>
      <c r="M68" s="28">
        <v>25</v>
      </c>
      <c r="N68" s="3">
        <f>PRODUCT(M68,G68)</f>
        <v>53.75</v>
      </c>
      <c r="P68" s="16" t="s">
        <v>50</v>
      </c>
    </row>
    <row r="70" spans="1:15" s="27" customFormat="1" ht="12.75">
      <c r="A70" s="32" t="s">
        <v>116</v>
      </c>
      <c r="B70" s="35"/>
      <c r="C70" s="36"/>
      <c r="D70" s="37"/>
      <c r="G70" s="38"/>
      <c r="H70" s="39"/>
      <c r="I70" s="39"/>
      <c r="J70" s="39"/>
      <c r="K70" s="39"/>
      <c r="L70" s="38"/>
      <c r="M70" s="39"/>
      <c r="N70" s="38">
        <f>SUM(N61,N63:N64,N66,N68)</f>
        <v>204.655</v>
      </c>
      <c r="O70" s="40"/>
    </row>
    <row r="71" spans="1:15" s="27" customFormat="1" ht="12.75">
      <c r="A71" s="32" t="s">
        <v>104</v>
      </c>
      <c r="B71" s="35"/>
      <c r="C71" s="36"/>
      <c r="D71" s="41"/>
      <c r="G71" s="38"/>
      <c r="H71" s="39"/>
      <c r="I71" s="39"/>
      <c r="J71" s="39"/>
      <c r="K71" s="39"/>
      <c r="L71" s="38"/>
      <c r="M71" s="39"/>
      <c r="N71" s="38" t="e">
        <f>SUM(N14,N26,N33,N41,N47,N56,N70)</f>
        <v>#REF!</v>
      </c>
      <c r="O71" s="40"/>
    </row>
  </sheetData>
  <hyperlinks>
    <hyperlink ref="P6" r:id="rId1" display="http://www.mouser.com/search/ProductDetail.aspx?R=271-1.5K-RCvirtualkey21980000virtualkey271-1.5K-RC"/>
    <hyperlink ref="P10" r:id="rId2" display="http://www.mouser.com/search/ProductDetail.aspx?R=271-100K-RCvirtualkey21980000virtualkey271-100K-RC"/>
    <hyperlink ref="P12" r:id="rId3" display="http://www.mouser.com/search/ProductDetail.aspx?R=271-150K-RCvirtualkey21980000virtualkey271-150K-RC"/>
    <hyperlink ref="P31" r:id="rId4" display="http://www.mouser.com/search/ProductDetail.aspx?R=PT10LV10-00279-PT10LV10-503A2020virtualkey53100000virtualkey531-PT10V-50K"/>
    <hyperlink ref="P63" r:id="rId5" display="http://www.mouser.com/search/ProductDetail.aspx?R=112AXvirtualkey50210000virtualkey502-112AX"/>
    <hyperlink ref="P64" r:id="rId6" display="http://www.mouser.com/search/ProductDetail.aspx?R=512.0008virtualkey59400000virtualkey594-512-0008"/>
    <hyperlink ref="P68" r:id="rId7" display="http://www.mouser.com/search/ProductDetail.aspx?R=PKES90B1%2f4virtualkey50660000virtualkey506-PKES90B1%2f4"/>
    <hyperlink ref="P66" r:id="rId8" display="http://www.mouser.com/search/ProductDetail.aspx?R=1456virtualkey53400000virtualkey534-1456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Dr. William J. Hall</cp:lastModifiedBy>
  <dcterms:created xsi:type="dcterms:W3CDTF">2007-06-20T06:48:35Z</dcterms:created>
  <dcterms:modified xsi:type="dcterms:W3CDTF">2009-03-01T02:47:36Z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