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5" yWindow="86" windowWidth="16345" windowHeight="83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<sst xmlns="http://schemas.openxmlformats.org/spreadsheetml/2006/main" count="214" uniqueCount="135">
  <si>
    <t>PART</t>
  </si>
  <si>
    <t>1 K ohm</t>
  </si>
  <si>
    <t>Mouser</t>
  </si>
  <si>
    <t>Supplier</t>
  </si>
  <si>
    <t>Misc</t>
  </si>
  <si>
    <t>14 Pin IC Sockets</t>
  </si>
  <si>
    <t>271-1K-RC</t>
  </si>
  <si>
    <t>Mult</t>
  </si>
  <si>
    <t>271-100K-RC</t>
  </si>
  <si>
    <t>Mfgr</t>
  </si>
  <si>
    <t>Xicon</t>
  </si>
  <si>
    <t>Min</t>
  </si>
  <si>
    <t>Item #</t>
  </si>
  <si>
    <t>$US per</t>
  </si>
  <si>
    <t>mill max</t>
  </si>
  <si>
    <t>IC Sockets</t>
  </si>
  <si>
    <t>AVX</t>
  </si>
  <si>
    <t>Capacitors</t>
  </si>
  <si>
    <t xml:space="preserve"> </t>
  </si>
  <si>
    <t>Resistors - 1/4 W - 1%</t>
  </si>
  <si>
    <t>Switchcraft</t>
  </si>
  <si>
    <t>lock washer</t>
  </si>
  <si>
    <t>594-512-0008</t>
  </si>
  <si>
    <t>Vishay/Spectrol</t>
  </si>
  <si>
    <t>potentiometer nut</t>
  </si>
  <si>
    <t>534-1456</t>
  </si>
  <si>
    <t>Keystone Electronics</t>
  </si>
  <si>
    <t>knob - Alcoswitch</t>
  </si>
  <si>
    <t>PKES-90B-1/4</t>
  </si>
  <si>
    <t>Tyco Electronics / Alcoswitch</t>
  </si>
  <si>
    <t>WHEREAS WE ARE FAIRLY CONFIDENT AS TO THE ACCURACY OF THIS BOM, PLEASE CHECK ALL PARTS AND NUMBERS YOURSELF… WE'VE DONE OUR BEST, BUT CAN'T GUARANTEE PERFECTION.  THANKS.</t>
  </si>
  <si>
    <t>Axial Ferrite Beads</t>
  </si>
  <si>
    <t>1/4" Jack</t>
  </si>
  <si>
    <t>Every Pot on MOTM units requires an additional nut - they come with only one.</t>
  </si>
  <si>
    <t>Typical MOTM Knobs</t>
  </si>
  <si>
    <t>Extended</t>
  </si>
  <si>
    <t>22 K ohm</t>
  </si>
  <si>
    <t>PCB1</t>
  </si>
  <si>
    <t>TL072</t>
  </si>
  <si>
    <t>8 Pin IC Sockets</t>
  </si>
  <si>
    <t>271-22K-RC</t>
  </si>
  <si>
    <t>Total Resistors</t>
  </si>
  <si>
    <t>Project Total</t>
  </si>
  <si>
    <t>Total Caps</t>
  </si>
  <si>
    <t>Total ICs</t>
  </si>
  <si>
    <t>Ferrite Beads</t>
  </si>
  <si>
    <t>Total Misc</t>
  </si>
  <si>
    <t>Total Connection Hardware</t>
  </si>
  <si>
    <t>Connection Hardware</t>
  </si>
  <si>
    <t>100 ohm</t>
  </si>
  <si>
    <t>2.2 K ohm (2K2)</t>
  </si>
  <si>
    <t>10 K ohm</t>
  </si>
  <si>
    <t>100 K</t>
  </si>
  <si>
    <t>Transistor</t>
  </si>
  <si>
    <t>271-100-RC</t>
  </si>
  <si>
    <t>on hand</t>
  </si>
  <si>
    <t>271-2.2K-RC</t>
  </si>
  <si>
    <t>271-10K-RC</t>
  </si>
  <si>
    <t>271-1.0M-RC</t>
  </si>
  <si>
    <t>Multilayer Ceramic Caps - 100V, 5% tolerance</t>
  </si>
  <si>
    <t>Fairchild Semiconductor</t>
  </si>
  <si>
    <t>Vishay Semiconductors</t>
  </si>
  <si>
    <t>78-1N4148</t>
  </si>
  <si>
    <t xml:space="preserve">Diodes / Rectifier </t>
  </si>
  <si>
    <t>1N4148 (diode)</t>
  </si>
  <si>
    <t>3 Conductor Open Tip 1/4" jack (112B type)</t>
  </si>
  <si>
    <t>Semiconductors</t>
  </si>
  <si>
    <t>140-XRL25V22-RC</t>
  </si>
  <si>
    <t>Radial Electrolytic 25+V</t>
  </si>
  <si>
    <t>22uF 25V</t>
  </si>
  <si>
    <t>2.2uF 50V (2u2)</t>
  </si>
  <si>
    <t>Polyester Caps</t>
  </si>
  <si>
    <t>22 ohm</t>
  </si>
  <si>
    <t>271-22-RC</t>
  </si>
  <si>
    <t>1/4 W 1% - you really only need 5%</t>
  </si>
  <si>
    <t>12 K ohm</t>
  </si>
  <si>
    <t>271-12K-RC</t>
  </si>
  <si>
    <t>1 M</t>
  </si>
  <si>
    <t>Bridechamber</t>
  </si>
  <si>
    <t>Potentiometer kit from OMS</t>
  </si>
  <si>
    <t>Oakley</t>
  </si>
  <si>
    <t>EFG Pot kit</t>
  </si>
  <si>
    <t>price based on dollar conversion 5/24/09 - £1 = $1.59</t>
  </si>
  <si>
    <t>Potentiometer Bracket Kit</t>
  </si>
  <si>
    <t>EFG Pot bracket kit</t>
  </si>
  <si>
    <t>Panel</t>
  </si>
  <si>
    <t>PCB</t>
  </si>
  <si>
    <t>Oakley EFG Panel</t>
  </si>
  <si>
    <t>PCB / Panel</t>
  </si>
  <si>
    <t>575-193308</t>
  </si>
  <si>
    <t>18 K ohm</t>
  </si>
  <si>
    <t>271-18K-RC</t>
  </si>
  <si>
    <t>33 K</t>
  </si>
  <si>
    <t>271-33K-RC</t>
  </si>
  <si>
    <t>3.3 K ohm (3K3)</t>
  </si>
  <si>
    <t>271-3.3K-RC</t>
  </si>
  <si>
    <t>36 K</t>
  </si>
  <si>
    <t>271-36K-RC</t>
  </si>
  <si>
    <t>56 K</t>
  </si>
  <si>
    <t>271-56K-RC</t>
  </si>
  <si>
    <t>62 K</t>
  </si>
  <si>
    <t>271-62K-RC</t>
  </si>
  <si>
    <t>.1uF (= 100nF = 100,000pF)</t>
  </si>
  <si>
    <t>147-72-104-RC</t>
  </si>
  <si>
    <t>Axial Ceramic</t>
  </si>
  <si>
    <t>100pF  5mm spacing</t>
  </si>
  <si>
    <t>581-SR211A101JAR</t>
  </si>
  <si>
    <t>581-BQ014E0102JDD</t>
  </si>
  <si>
    <t>1nF = .001uF 100V</t>
  </si>
  <si>
    <t>140-PM2A102K</t>
  </si>
  <si>
    <t>140-XRL63V2.2-RC</t>
  </si>
  <si>
    <t>470pF  5mm spacing</t>
  </si>
  <si>
    <t>581-SR211A471JAR</t>
  </si>
  <si>
    <t>BC560 PNP transistor</t>
  </si>
  <si>
    <t>512-BC560</t>
  </si>
  <si>
    <t>LM13700N (dual OTA 14 pin)</t>
  </si>
  <si>
    <t>LM13700</t>
  </si>
  <si>
    <t>511-TL072ACN</t>
  </si>
  <si>
    <t>STMicroelectronics</t>
  </si>
  <si>
    <t>571-6404454</t>
  </si>
  <si>
    <t>MTA .156" Connectors FRCTN LK HDR STR 4P Square post, tin</t>
  </si>
  <si>
    <t>Tyco</t>
  </si>
  <si>
    <t>MTA Header</t>
  </si>
  <si>
    <t>Trimmer</t>
  </si>
  <si>
    <t>Piher</t>
  </si>
  <si>
    <t>100K  (10V - 10mm horizontal mount, vertical adjustment)</t>
  </si>
  <si>
    <t>531-PT10V-100K</t>
  </si>
  <si>
    <t>3VCA PCB</t>
  </si>
  <si>
    <t>81-BL01RN1A1F1J</t>
  </si>
  <si>
    <t>Murata</t>
  </si>
  <si>
    <t>575-143314</t>
  </si>
  <si>
    <t>502-112AX</t>
  </si>
  <si>
    <t>512-BC560C</t>
  </si>
  <si>
    <t>as of 6/2010 these are obsolete</t>
  </si>
  <si>
    <t>but per Oakley, these are good replacement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</si>
</sst>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£-809]#,##0.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Alignment="1">
      <alignment/>
    </xf>
    <xf numFmtId="9" fontId="2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0" fillId="3" borderId="0" xfId="0" applyFill="1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/>
    </xf>
    <xf numFmtId="168" fontId="0" fillId="3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3" borderId="0" xfId="0" applyFill="1" applyAlignment="1">
      <alignment horizontal="left"/>
    </xf>
    <xf numFmtId="3" fontId="0" fillId="4" borderId="0" xfId="0" applyNumberFormat="1" applyFill="1" applyAlignment="1">
      <alignment/>
    </xf>
    <xf numFmtId="3" fontId="0" fillId="2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0" fontId="0" fillId="5" borderId="0" xfId="0" applyFill="1" applyAlignment="1">
      <alignment/>
    </xf>
    <xf numFmtId="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/>
    </xf>
    <xf numFmtId="0" fontId="3" fillId="0" borderId="0" xfId="20" applyAlignment="1">
      <alignment/>
    </xf>
    <xf numFmtId="0" fontId="5" fillId="5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3" fillId="0" borderId="0" xfId="20" applyFill="1" applyAlignment="1">
      <alignment/>
    </xf>
    <xf numFmtId="0" fontId="2" fillId="6" borderId="0" xfId="0" applyFont="1" applyFill="1" applyAlignment="1">
      <alignment/>
    </xf>
    <xf numFmtId="0" fontId="0" fillId="6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068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360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catalog/631/32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2" width="11.8515625" style="10" customWidth="1"/>
    <col min="3" max="3" width="23.7109375" style="2" customWidth="1"/>
    <col min="4" max="4" width="18.8515625" style="8" customWidth="1"/>
    <col min="5" max="5" width="6.28125" style="0" customWidth="1"/>
    <col min="6" max="6" width="6.00390625" style="0" customWidth="1"/>
    <col min="7" max="7" width="8.140625" style="3" customWidth="1"/>
    <col min="8" max="8" width="7.57421875" style="22" customWidth="1"/>
    <col min="9" max="9" width="8.140625" style="3" customWidth="1"/>
    <col min="10" max="10" width="8.140625" style="22" customWidth="1"/>
    <col min="11" max="11" width="8.140625" style="3" customWidth="1"/>
    <col min="12" max="16384" width="8.7109375" style="12" customWidth="1"/>
  </cols>
  <sheetData>
    <row r="1" spans="1:9" ht="12.75">
      <c r="A1" t="s">
        <v>0</v>
      </c>
      <c r="B1" s="10" t="s">
        <v>3</v>
      </c>
      <c r="C1" s="2" t="s">
        <v>9</v>
      </c>
      <c r="D1" s="8" t="s">
        <v>12</v>
      </c>
      <c r="E1" t="s">
        <v>11</v>
      </c>
      <c r="F1" t="s">
        <v>7</v>
      </c>
      <c r="G1" s="3" t="s">
        <v>13</v>
      </c>
      <c r="H1" s="22" t="s">
        <v>37</v>
      </c>
      <c r="I1" s="3" t="s">
        <v>35</v>
      </c>
    </row>
    <row r="2" ht="12.75">
      <c r="A2" t="s">
        <v>30</v>
      </c>
    </row>
    <row r="3" spans="1:11" ht="12.75">
      <c r="A3" s="4" t="s">
        <v>19</v>
      </c>
      <c r="B3" s="11"/>
      <c r="C3" s="6"/>
      <c r="D3" s="9"/>
      <c r="E3" s="5"/>
      <c r="F3" s="5"/>
      <c r="G3" s="7"/>
      <c r="H3" s="23"/>
      <c r="I3" s="7"/>
      <c r="J3" s="23"/>
      <c r="K3" s="7"/>
    </row>
    <row r="4" spans="1:11" ht="12.75">
      <c r="A4" s="19" t="s">
        <v>74</v>
      </c>
      <c r="B4" s="15"/>
      <c r="C4" s="16"/>
      <c r="D4" s="17"/>
      <c r="E4" s="12"/>
      <c r="F4" s="12"/>
      <c r="G4" s="13"/>
      <c r="H4" s="24"/>
      <c r="I4" s="13"/>
      <c r="J4" s="24"/>
      <c r="K4" s="13"/>
    </row>
    <row r="5" spans="1:11" ht="12.75">
      <c r="A5" s="38" t="s">
        <v>72</v>
      </c>
      <c r="B5" s="10" t="s">
        <v>2</v>
      </c>
      <c r="C5" s="2" t="s">
        <v>10</v>
      </c>
      <c r="D5" s="9" t="s">
        <v>73</v>
      </c>
      <c r="E5" s="12">
        <v>1</v>
      </c>
      <c r="F5" s="12">
        <v>1</v>
      </c>
      <c r="G5" s="13">
        <v>0.13</v>
      </c>
      <c r="H5" s="35">
        <v>1</v>
      </c>
      <c r="I5" s="3">
        <f>PRODUCT(H5,G5)</f>
        <v>0.13</v>
      </c>
      <c r="J5" s="24">
        <v>1</v>
      </c>
      <c r="K5" s="3">
        <f>PRODUCT(J5,G5)</f>
        <v>0.13</v>
      </c>
    </row>
    <row r="6" spans="1:11" ht="12.75">
      <c r="A6" s="38" t="s">
        <v>49</v>
      </c>
      <c r="B6" s="10" t="s">
        <v>2</v>
      </c>
      <c r="C6" s="2" t="s">
        <v>10</v>
      </c>
      <c r="D6" s="9" t="s">
        <v>54</v>
      </c>
      <c r="E6" s="12">
        <v>1</v>
      </c>
      <c r="F6" s="12">
        <v>1</v>
      </c>
      <c r="G6" s="13">
        <v>0.13</v>
      </c>
      <c r="H6" s="35">
        <v>3</v>
      </c>
      <c r="I6" s="3">
        <f>PRODUCT(H6,G6)</f>
        <v>0.39</v>
      </c>
      <c r="J6" s="24">
        <v>3</v>
      </c>
      <c r="K6" s="3">
        <f>PRODUCT(J6,G6)</f>
        <v>0.39</v>
      </c>
    </row>
    <row r="7" spans="1:11" ht="12.75">
      <c r="A7" s="37" t="s">
        <v>1</v>
      </c>
      <c r="B7" s="10" t="s">
        <v>2</v>
      </c>
      <c r="C7" s="2" t="s">
        <v>10</v>
      </c>
      <c r="D7" s="9" t="s">
        <v>6</v>
      </c>
      <c r="E7">
        <v>1</v>
      </c>
      <c r="F7">
        <v>1</v>
      </c>
      <c r="G7" s="13">
        <v>0.13</v>
      </c>
      <c r="H7" s="35">
        <v>3</v>
      </c>
      <c r="I7" s="3">
        <f aca="true" t="shared" si="0" ref="I7:I12">PRODUCT(H7,G7)</f>
        <v>0.39</v>
      </c>
      <c r="J7" s="34" t="s">
        <v>55</v>
      </c>
      <c r="K7" s="3">
        <f>PRODUCT(J7,0)</f>
        <v>0</v>
      </c>
    </row>
    <row r="8" spans="1:11" ht="12.75">
      <c r="A8" s="37" t="s">
        <v>50</v>
      </c>
      <c r="B8" s="10" t="s">
        <v>2</v>
      </c>
      <c r="C8" s="2" t="s">
        <v>10</v>
      </c>
      <c r="D8" s="9" t="s">
        <v>56</v>
      </c>
      <c r="E8">
        <v>1</v>
      </c>
      <c r="F8">
        <v>1</v>
      </c>
      <c r="G8" s="13">
        <v>0.13</v>
      </c>
      <c r="H8" s="35">
        <v>3</v>
      </c>
      <c r="I8" s="3">
        <f t="shared" si="0"/>
        <v>0.39</v>
      </c>
      <c r="J8" s="22">
        <v>3</v>
      </c>
      <c r="K8" s="3">
        <f aca="true" t="shared" si="1" ref="K8:K16">PRODUCT(J8,G8)</f>
        <v>0.39</v>
      </c>
    </row>
    <row r="9" spans="1:11" ht="12.75">
      <c r="A9" s="37" t="s">
        <v>94</v>
      </c>
      <c r="B9" s="10" t="s">
        <v>2</v>
      </c>
      <c r="C9" s="2" t="s">
        <v>10</v>
      </c>
      <c r="D9" s="9" t="s">
        <v>95</v>
      </c>
      <c r="E9">
        <v>1</v>
      </c>
      <c r="F9">
        <v>1</v>
      </c>
      <c r="G9" s="13">
        <v>0.13</v>
      </c>
      <c r="H9" s="35">
        <v>1</v>
      </c>
      <c r="I9" s="3">
        <f t="shared" si="0"/>
        <v>0.13</v>
      </c>
      <c r="J9" s="22">
        <v>1</v>
      </c>
      <c r="K9" s="3">
        <f t="shared" si="1"/>
        <v>0.13</v>
      </c>
    </row>
    <row r="10" spans="1:11" ht="12.75">
      <c r="A10" s="37" t="s">
        <v>51</v>
      </c>
      <c r="B10" s="10" t="s">
        <v>2</v>
      </c>
      <c r="C10" s="2" t="s">
        <v>10</v>
      </c>
      <c r="D10" s="9" t="s">
        <v>57</v>
      </c>
      <c r="E10">
        <v>1</v>
      </c>
      <c r="F10">
        <v>1</v>
      </c>
      <c r="G10" s="13">
        <v>0.13</v>
      </c>
      <c r="H10" s="35">
        <v>6</v>
      </c>
      <c r="I10" s="3">
        <f t="shared" si="0"/>
        <v>0.78</v>
      </c>
      <c r="J10" s="34" t="s">
        <v>55</v>
      </c>
      <c r="K10" s="3">
        <f>PRODUCT(J10,0)</f>
        <v>0</v>
      </c>
    </row>
    <row r="11" spans="1:11" ht="12.75">
      <c r="A11" s="37" t="s">
        <v>75</v>
      </c>
      <c r="B11" s="10" t="s">
        <v>2</v>
      </c>
      <c r="C11" s="2" t="s">
        <v>10</v>
      </c>
      <c r="D11" s="9" t="s">
        <v>76</v>
      </c>
      <c r="E11">
        <v>1</v>
      </c>
      <c r="F11">
        <v>1</v>
      </c>
      <c r="G11" s="13">
        <v>0.13</v>
      </c>
      <c r="H11" s="35">
        <v>3</v>
      </c>
      <c r="I11" s="3">
        <f t="shared" si="0"/>
        <v>0.39</v>
      </c>
      <c r="J11" s="22">
        <v>3</v>
      </c>
      <c r="K11" s="3">
        <f t="shared" si="1"/>
        <v>0.39</v>
      </c>
    </row>
    <row r="12" spans="1:11" ht="12.75">
      <c r="A12" s="37" t="s">
        <v>90</v>
      </c>
      <c r="B12" s="10" t="s">
        <v>2</v>
      </c>
      <c r="C12" s="2" t="s">
        <v>10</v>
      </c>
      <c r="D12" s="9" t="s">
        <v>91</v>
      </c>
      <c r="E12">
        <v>1</v>
      </c>
      <c r="F12">
        <v>1</v>
      </c>
      <c r="G12" s="13">
        <v>0.13</v>
      </c>
      <c r="H12" s="35">
        <v>3</v>
      </c>
      <c r="I12" s="3">
        <f t="shared" si="0"/>
        <v>0.39</v>
      </c>
      <c r="J12" s="22">
        <v>3</v>
      </c>
      <c r="K12" s="3">
        <f t="shared" si="1"/>
        <v>0.39</v>
      </c>
    </row>
    <row r="13" spans="1:11" ht="12.75">
      <c r="A13" s="37" t="s">
        <v>36</v>
      </c>
      <c r="B13" s="10" t="s">
        <v>2</v>
      </c>
      <c r="C13" s="2" t="s">
        <v>10</v>
      </c>
      <c r="D13" s="9" t="s">
        <v>40</v>
      </c>
      <c r="E13">
        <v>1</v>
      </c>
      <c r="F13">
        <v>1</v>
      </c>
      <c r="G13" s="13">
        <v>0.13</v>
      </c>
      <c r="H13" s="35">
        <v>3</v>
      </c>
      <c r="I13" s="3">
        <f aca="true" t="shared" si="2" ref="I13:I19">PRODUCT(H13,G13)</f>
        <v>0.39</v>
      </c>
      <c r="J13" s="34" t="s">
        <v>55</v>
      </c>
      <c r="K13" s="3">
        <f>PRODUCT(J13,0)</f>
        <v>0</v>
      </c>
    </row>
    <row r="14" spans="1:11" ht="12.75">
      <c r="A14" s="37" t="s">
        <v>92</v>
      </c>
      <c r="B14" s="10" t="s">
        <v>2</v>
      </c>
      <c r="C14" s="2" t="s">
        <v>10</v>
      </c>
      <c r="D14" s="9" t="s">
        <v>93</v>
      </c>
      <c r="E14">
        <v>1</v>
      </c>
      <c r="F14">
        <v>1</v>
      </c>
      <c r="G14" s="13">
        <v>0.13</v>
      </c>
      <c r="H14" s="35">
        <v>3</v>
      </c>
      <c r="I14" s="3">
        <f t="shared" si="2"/>
        <v>0.39</v>
      </c>
      <c r="J14" s="22">
        <v>3</v>
      </c>
      <c r="K14" s="3">
        <f t="shared" si="1"/>
        <v>0.39</v>
      </c>
    </row>
    <row r="15" spans="1:11" ht="12.75">
      <c r="A15" s="37" t="s">
        <v>96</v>
      </c>
      <c r="B15" s="10" t="s">
        <v>2</v>
      </c>
      <c r="C15" s="2" t="s">
        <v>10</v>
      </c>
      <c r="D15" s="9" t="s">
        <v>97</v>
      </c>
      <c r="E15">
        <v>1</v>
      </c>
      <c r="F15">
        <v>1</v>
      </c>
      <c r="G15" s="13">
        <v>0.13</v>
      </c>
      <c r="H15" s="35">
        <v>2</v>
      </c>
      <c r="I15" s="3">
        <f>PRODUCT(H15,G15)</f>
        <v>0.26</v>
      </c>
      <c r="J15" s="22">
        <v>2</v>
      </c>
      <c r="K15" s="3">
        <f>PRODUCT(J15,G15)</f>
        <v>0.26</v>
      </c>
    </row>
    <row r="16" spans="1:11" ht="12.75">
      <c r="A16" s="37" t="s">
        <v>98</v>
      </c>
      <c r="B16" s="10" t="s">
        <v>2</v>
      </c>
      <c r="C16" s="2" t="s">
        <v>10</v>
      </c>
      <c r="D16" s="9" t="s">
        <v>99</v>
      </c>
      <c r="E16">
        <v>1</v>
      </c>
      <c r="F16">
        <v>1</v>
      </c>
      <c r="G16" s="13">
        <v>0.13</v>
      </c>
      <c r="H16" s="35">
        <v>3</v>
      </c>
      <c r="I16" s="3">
        <f t="shared" si="2"/>
        <v>0.39</v>
      </c>
      <c r="J16" s="22">
        <v>3</v>
      </c>
      <c r="K16" s="3">
        <f t="shared" si="1"/>
        <v>0.39</v>
      </c>
    </row>
    <row r="17" spans="1:11" ht="12.75">
      <c r="A17" s="37" t="s">
        <v>100</v>
      </c>
      <c r="B17" s="10" t="s">
        <v>2</v>
      </c>
      <c r="C17" s="2" t="s">
        <v>10</v>
      </c>
      <c r="D17" s="9" t="s">
        <v>101</v>
      </c>
      <c r="E17">
        <v>1</v>
      </c>
      <c r="F17">
        <v>1</v>
      </c>
      <c r="G17" s="13">
        <v>0.13</v>
      </c>
      <c r="H17" s="35">
        <v>3</v>
      </c>
      <c r="I17" s="3">
        <f>PRODUCT(H17,G17)</f>
        <v>0.39</v>
      </c>
      <c r="J17" s="22">
        <v>3</v>
      </c>
      <c r="K17" s="3">
        <f>PRODUCT(J17,G17)</f>
        <v>0.39</v>
      </c>
    </row>
    <row r="18" spans="1:11" ht="12.75">
      <c r="A18" s="37" t="s">
        <v>52</v>
      </c>
      <c r="B18" s="10" t="s">
        <v>2</v>
      </c>
      <c r="C18" s="2" t="s">
        <v>10</v>
      </c>
      <c r="D18" s="9" t="s">
        <v>8</v>
      </c>
      <c r="E18">
        <v>1</v>
      </c>
      <c r="F18">
        <v>1</v>
      </c>
      <c r="G18" s="13">
        <v>0.13</v>
      </c>
      <c r="H18" s="35">
        <v>6</v>
      </c>
      <c r="I18" s="3">
        <f t="shared" si="2"/>
        <v>0.78</v>
      </c>
      <c r="J18" s="34" t="s">
        <v>55</v>
      </c>
      <c r="K18" s="3">
        <f>PRODUCT(J18,0)</f>
        <v>0</v>
      </c>
    </row>
    <row r="19" spans="1:11" ht="12.75">
      <c r="A19" s="37" t="s">
        <v>77</v>
      </c>
      <c r="B19" s="10" t="s">
        <v>2</v>
      </c>
      <c r="C19" s="2" t="s">
        <v>10</v>
      </c>
      <c r="D19" s="9" t="s">
        <v>58</v>
      </c>
      <c r="E19">
        <v>1</v>
      </c>
      <c r="F19">
        <v>1</v>
      </c>
      <c r="G19" s="13">
        <v>0.13</v>
      </c>
      <c r="H19" s="35">
        <v>3</v>
      </c>
      <c r="I19" s="3">
        <f t="shared" si="2"/>
        <v>0.39</v>
      </c>
      <c r="J19" s="22">
        <v>3</v>
      </c>
      <c r="K19" s="3">
        <f>PRODUCT(J19,G19)</f>
        <v>0.39</v>
      </c>
    </row>
    <row r="20" spans="1:11" ht="12.75">
      <c r="A20" s="25"/>
      <c r="B20" s="15"/>
      <c r="C20" s="16"/>
      <c r="D20" s="20"/>
      <c r="E20" s="12"/>
      <c r="F20" s="12"/>
      <c r="G20" s="13"/>
      <c r="H20" s="24"/>
      <c r="I20" s="13"/>
      <c r="J20" s="24"/>
      <c r="K20" s="13"/>
    </row>
    <row r="21" spans="1:11" ht="12.75">
      <c r="A21" s="26" t="s">
        <v>41</v>
      </c>
      <c r="B21" s="28"/>
      <c r="C21" s="29"/>
      <c r="D21" s="30"/>
      <c r="E21" s="21"/>
      <c r="F21" s="21"/>
      <c r="G21" s="31"/>
      <c r="H21" s="31"/>
      <c r="I21" s="31">
        <f>SUM(I5:I19)</f>
        <v>5.9799999999999995</v>
      </c>
      <c r="J21" s="32"/>
      <c r="K21" s="31">
        <f>SUM(K5:K19)</f>
        <v>3.640000000000001</v>
      </c>
    </row>
    <row r="22" spans="1:11" ht="12.75">
      <c r="A22" s="26" t="s">
        <v>42</v>
      </c>
      <c r="B22" s="28"/>
      <c r="C22" s="29"/>
      <c r="D22" s="33"/>
      <c r="E22" s="21"/>
      <c r="F22" s="21"/>
      <c r="G22" s="31"/>
      <c r="H22" s="32"/>
      <c r="I22" s="31">
        <f>SUM(I21)</f>
        <v>5.9799999999999995</v>
      </c>
      <c r="J22" s="32"/>
      <c r="K22" s="31">
        <f>SUM(K21)</f>
        <v>3.640000000000001</v>
      </c>
    </row>
    <row r="23" spans="1:11" ht="12.75">
      <c r="A23" s="25"/>
      <c r="C23" s="16"/>
      <c r="D23" s="17"/>
      <c r="E23" s="12"/>
      <c r="F23" s="12"/>
      <c r="G23" s="13"/>
      <c r="H23" s="24"/>
      <c r="I23" s="13"/>
      <c r="J23" s="24"/>
      <c r="K23" s="13"/>
    </row>
    <row r="24" spans="1:11" ht="12.75">
      <c r="A24" s="4" t="s">
        <v>17</v>
      </c>
      <c r="B24" s="11"/>
      <c r="C24" s="6"/>
      <c r="D24" s="9"/>
      <c r="E24" s="5"/>
      <c r="F24" s="5"/>
      <c r="G24" s="7"/>
      <c r="H24" s="23"/>
      <c r="I24" s="7"/>
      <c r="J24" s="23"/>
      <c r="K24" s="7"/>
    </row>
    <row r="25" spans="1:4" ht="12.75">
      <c r="A25" s="1" t="s">
        <v>68</v>
      </c>
      <c r="D25" s="17"/>
    </row>
    <row r="26" spans="1:11" ht="12.75">
      <c r="A26" s="39" t="s">
        <v>70</v>
      </c>
      <c r="B26" s="15" t="s">
        <v>2</v>
      </c>
      <c r="C26" s="16" t="s">
        <v>10</v>
      </c>
      <c r="D26" s="9" t="s">
        <v>110</v>
      </c>
      <c r="E26">
        <v>1</v>
      </c>
      <c r="F26">
        <v>1</v>
      </c>
      <c r="G26" s="3">
        <v>0.06</v>
      </c>
      <c r="H26" s="23">
        <v>3</v>
      </c>
      <c r="I26" s="3">
        <f>PRODUCT(H26,G26)</f>
        <v>0.18</v>
      </c>
      <c r="J26" s="23">
        <v>3</v>
      </c>
      <c r="K26" s="3">
        <f>PRODUCT(J26,G26)</f>
        <v>0.18</v>
      </c>
    </row>
    <row r="27" spans="1:11" ht="12.75">
      <c r="A27" s="37" t="s">
        <v>69</v>
      </c>
      <c r="B27" s="15" t="s">
        <v>2</v>
      </c>
      <c r="C27" s="16" t="s">
        <v>10</v>
      </c>
      <c r="D27" s="9" t="s">
        <v>67</v>
      </c>
      <c r="E27">
        <v>1</v>
      </c>
      <c r="F27">
        <v>1</v>
      </c>
      <c r="G27" s="3">
        <v>0.06</v>
      </c>
      <c r="H27" s="23">
        <v>2</v>
      </c>
      <c r="I27" s="3">
        <f>PRODUCT(H27,G27)</f>
        <v>0.12</v>
      </c>
      <c r="J27" s="23">
        <v>2</v>
      </c>
      <c r="K27" s="3">
        <f>PRODUCT(J27,G27)</f>
        <v>0.12</v>
      </c>
    </row>
    <row r="28" ht="12.75">
      <c r="A28" s="1" t="s">
        <v>59</v>
      </c>
    </row>
    <row r="29" spans="1:11" ht="12.75">
      <c r="A29" s="39" t="s">
        <v>105</v>
      </c>
      <c r="B29" s="10" t="s">
        <v>2</v>
      </c>
      <c r="C29" s="2" t="s">
        <v>16</v>
      </c>
      <c r="D29" s="9" t="s">
        <v>106</v>
      </c>
      <c r="E29">
        <v>1</v>
      </c>
      <c r="F29">
        <v>1</v>
      </c>
      <c r="G29" s="3">
        <v>0.28</v>
      </c>
      <c r="H29" s="23">
        <v>3</v>
      </c>
      <c r="I29" s="3">
        <f>PRODUCT(H29,G29)</f>
        <v>0.8400000000000001</v>
      </c>
      <c r="J29" s="23">
        <v>3</v>
      </c>
      <c r="K29" s="3">
        <f>PRODUCT(J29,G29)</f>
        <v>0.8400000000000001</v>
      </c>
    </row>
    <row r="30" spans="1:11" ht="12.75">
      <c r="A30" s="39" t="s">
        <v>111</v>
      </c>
      <c r="B30" s="10" t="s">
        <v>2</v>
      </c>
      <c r="C30" s="2" t="s">
        <v>16</v>
      </c>
      <c r="D30" s="9" t="s">
        <v>112</v>
      </c>
      <c r="E30">
        <v>1</v>
      </c>
      <c r="F30">
        <v>1</v>
      </c>
      <c r="G30" s="3">
        <v>0.33</v>
      </c>
      <c r="H30" s="23">
        <v>3</v>
      </c>
      <c r="I30" s="3">
        <f>PRODUCT(H30,G30)</f>
        <v>0.99</v>
      </c>
      <c r="J30" s="23">
        <v>3</v>
      </c>
      <c r="K30" s="3">
        <f>PRODUCT(J30,G30)</f>
        <v>0.99</v>
      </c>
    </row>
    <row r="31" ht="12.75">
      <c r="A31" s="1" t="s">
        <v>71</v>
      </c>
    </row>
    <row r="32" spans="1:11" ht="12.75">
      <c r="A32" s="37" t="s">
        <v>108</v>
      </c>
      <c r="B32" s="10" t="s">
        <v>2</v>
      </c>
      <c r="C32" s="2" t="s">
        <v>10</v>
      </c>
      <c r="D32" s="5" t="s">
        <v>109</v>
      </c>
      <c r="E32">
        <v>1</v>
      </c>
      <c r="F32">
        <v>1</v>
      </c>
      <c r="G32" s="3">
        <v>0.12</v>
      </c>
      <c r="H32" s="23">
        <v>3</v>
      </c>
      <c r="I32" s="3">
        <f>PRODUCT(H32,G32)</f>
        <v>0.36</v>
      </c>
      <c r="J32" s="23">
        <v>3</v>
      </c>
      <c r="K32" s="3">
        <f>PRODUCT(J32,G32)</f>
        <v>0.36</v>
      </c>
    </row>
    <row r="33" spans="1:11" ht="12.75">
      <c r="A33" s="37" t="s">
        <v>18</v>
      </c>
      <c r="B33" s="10" t="s">
        <v>2</v>
      </c>
      <c r="C33" s="2" t="s">
        <v>16</v>
      </c>
      <c r="D33" s="5" t="s">
        <v>107</v>
      </c>
      <c r="E33">
        <v>1</v>
      </c>
      <c r="F33">
        <v>1</v>
      </c>
      <c r="G33" s="3">
        <v>0.14</v>
      </c>
      <c r="H33" s="23" t="s">
        <v>18</v>
      </c>
      <c r="I33" s="3" t="s">
        <v>18</v>
      </c>
      <c r="J33" s="23" t="s">
        <v>18</v>
      </c>
      <c r="K33" s="3" t="s">
        <v>18</v>
      </c>
    </row>
    <row r="34" ht="12.75">
      <c r="A34" s="1" t="s">
        <v>104</v>
      </c>
    </row>
    <row r="35" spans="1:11" ht="12.75">
      <c r="A35" s="37" t="s">
        <v>102</v>
      </c>
      <c r="B35" s="2" t="s">
        <v>2</v>
      </c>
      <c r="C35" s="8" t="s">
        <v>10</v>
      </c>
      <c r="D35" s="5" t="s">
        <v>103</v>
      </c>
      <c r="E35">
        <v>1</v>
      </c>
      <c r="F35">
        <v>1</v>
      </c>
      <c r="G35" s="3">
        <v>0.27</v>
      </c>
      <c r="H35" s="23">
        <v>15</v>
      </c>
      <c r="I35" s="3">
        <f>PRODUCT(H35,G35)</f>
        <v>4.050000000000001</v>
      </c>
      <c r="J35" s="23">
        <v>15</v>
      </c>
      <c r="K35" s="3">
        <f>PRODUCT(J35,G35)</f>
        <v>4.050000000000001</v>
      </c>
    </row>
    <row r="36" spans="1:11" ht="12.75">
      <c r="A36" s="26" t="s">
        <v>43</v>
      </c>
      <c r="B36" s="28"/>
      <c r="C36" s="29"/>
      <c r="D36" s="30"/>
      <c r="E36" s="21"/>
      <c r="F36" s="21"/>
      <c r="G36" s="31"/>
      <c r="H36" s="32"/>
      <c r="I36" s="31">
        <f>SUM(I25:I35)</f>
        <v>6.540000000000001</v>
      </c>
      <c r="J36" s="32"/>
      <c r="K36" s="31">
        <f>SUM(K25:K35)</f>
        <v>6.540000000000001</v>
      </c>
    </row>
    <row r="37" spans="1:11" ht="12.75">
      <c r="A37" s="26" t="s">
        <v>42</v>
      </c>
      <c r="B37" s="28"/>
      <c r="C37" s="29"/>
      <c r="D37" s="33"/>
      <c r="E37" s="21"/>
      <c r="F37" s="21"/>
      <c r="G37" s="31"/>
      <c r="H37" s="32"/>
      <c r="I37" s="31">
        <f>SUM(I21,I36)</f>
        <v>12.52</v>
      </c>
      <c r="J37" s="32"/>
      <c r="K37" s="31">
        <f>SUM(K21,K36)</f>
        <v>10.180000000000001</v>
      </c>
    </row>
    <row r="38" spans="1:11" ht="12.75">
      <c r="A38" s="25"/>
      <c r="B38" s="15"/>
      <c r="C38" s="16"/>
      <c r="D38" s="17"/>
      <c r="E38" s="12"/>
      <c r="F38" s="12"/>
      <c r="G38" s="13"/>
      <c r="H38" s="24"/>
      <c r="I38" s="13"/>
      <c r="J38" s="24"/>
      <c r="K38" s="13"/>
    </row>
    <row r="39" spans="1:11" ht="12.75">
      <c r="A39" s="14"/>
      <c r="B39" s="15"/>
      <c r="C39" s="16"/>
      <c r="D39" s="17"/>
      <c r="E39" s="12"/>
      <c r="F39" s="12"/>
      <c r="G39" s="13"/>
      <c r="H39" s="24"/>
      <c r="I39" s="13"/>
      <c r="J39" s="24"/>
      <c r="K39" s="13"/>
    </row>
    <row r="40" spans="1:11" ht="12.75">
      <c r="A40" s="4" t="s">
        <v>66</v>
      </c>
      <c r="B40" s="11"/>
      <c r="C40" s="6"/>
      <c r="D40" s="9"/>
      <c r="E40" s="5"/>
      <c r="F40" s="5"/>
      <c r="G40" s="7"/>
      <c r="H40" s="23"/>
      <c r="I40" s="7"/>
      <c r="J40" s="23"/>
      <c r="K40" s="7"/>
    </row>
    <row r="41" spans="1:11" ht="12.75">
      <c r="A41" s="37" t="s">
        <v>38</v>
      </c>
      <c r="B41" s="10" t="s">
        <v>2</v>
      </c>
      <c r="C41" s="2" t="s">
        <v>118</v>
      </c>
      <c r="D41" s="5" t="s">
        <v>117</v>
      </c>
      <c r="E41">
        <v>1</v>
      </c>
      <c r="F41">
        <v>1</v>
      </c>
      <c r="G41" s="3">
        <v>0.94</v>
      </c>
      <c r="H41" s="23">
        <v>6</v>
      </c>
      <c r="I41" s="3">
        <f>PRODUCT(H41,G41)</f>
        <v>5.64</v>
      </c>
      <c r="J41" s="22">
        <v>6</v>
      </c>
      <c r="K41" s="3">
        <f>PRODUCT(J41,G41)</f>
        <v>5.64</v>
      </c>
    </row>
    <row r="42" spans="1:11" ht="12.75">
      <c r="A42" s="37" t="s">
        <v>115</v>
      </c>
      <c r="B42" s="10" t="s">
        <v>78</v>
      </c>
      <c r="C42" s="2" t="s">
        <v>18</v>
      </c>
      <c r="D42" s="27" t="s">
        <v>116</v>
      </c>
      <c r="E42">
        <v>1</v>
      </c>
      <c r="F42">
        <v>1</v>
      </c>
      <c r="G42" s="3">
        <v>3</v>
      </c>
      <c r="H42" s="23">
        <v>3</v>
      </c>
      <c r="I42" s="3">
        <f>PRODUCT(H42,G42)</f>
        <v>9</v>
      </c>
      <c r="J42" s="24">
        <v>0</v>
      </c>
      <c r="K42" s="3">
        <f>PRODUCT(J42,G42)</f>
        <v>0</v>
      </c>
    </row>
    <row r="43" spans="1:11" ht="12.75">
      <c r="A43" s="14" t="s">
        <v>53</v>
      </c>
      <c r="B43" s="15"/>
      <c r="C43" s="16"/>
      <c r="D43" s="12"/>
      <c r="E43" s="12"/>
      <c r="F43" s="12"/>
      <c r="G43" s="13"/>
      <c r="H43" s="24"/>
      <c r="I43" s="13"/>
      <c r="J43" s="24"/>
      <c r="K43" s="13"/>
    </row>
    <row r="44" spans="1:12" ht="12.75">
      <c r="A44" s="37" t="s">
        <v>113</v>
      </c>
      <c r="B44" s="10" t="s">
        <v>2</v>
      </c>
      <c r="C44" s="2" t="s">
        <v>60</v>
      </c>
      <c r="D44" s="27" t="s">
        <v>114</v>
      </c>
      <c r="E44" s="12">
        <v>1</v>
      </c>
      <c r="F44" s="12">
        <v>1</v>
      </c>
      <c r="G44" s="13">
        <v>0.23</v>
      </c>
      <c r="H44" s="23" t="s">
        <v>18</v>
      </c>
      <c r="I44" s="3">
        <f>PRODUCT(H44,G44)</f>
        <v>0.23</v>
      </c>
      <c r="J44" s="24">
        <v>3</v>
      </c>
      <c r="K44" s="3">
        <f>PRODUCT(J44,0.09)</f>
        <v>0.27</v>
      </c>
      <c r="L44" s="12" t="s">
        <v>133</v>
      </c>
    </row>
    <row r="45" spans="1:12" ht="12.75">
      <c r="A45" s="37"/>
      <c r="B45" s="10" t="s">
        <v>2</v>
      </c>
      <c r="C45" s="2" t="s">
        <v>60</v>
      </c>
      <c r="D45" s="27" t="s">
        <v>132</v>
      </c>
      <c r="E45" s="12">
        <v>1</v>
      </c>
      <c r="F45" s="12">
        <v>1</v>
      </c>
      <c r="G45" s="13">
        <v>0.13</v>
      </c>
      <c r="H45" s="23">
        <v>3</v>
      </c>
      <c r="I45" s="3">
        <f>PRODUCT(H45,G45)</f>
        <v>0.39</v>
      </c>
      <c r="J45" s="24">
        <v>3</v>
      </c>
      <c r="K45" s="3">
        <f>PRODUCT(J45,0.09)</f>
        <v>0.27</v>
      </c>
      <c r="L45" s="12" t="s">
        <v>134</v>
      </c>
    </row>
    <row r="46" spans="1:11" ht="12.75">
      <c r="A46" s="14" t="s">
        <v>63</v>
      </c>
      <c r="B46" s="15"/>
      <c r="C46" s="16"/>
      <c r="D46" s="12"/>
      <c r="E46" s="12"/>
      <c r="F46" s="12"/>
      <c r="G46" s="13"/>
      <c r="H46" s="24"/>
      <c r="J46" s="24"/>
      <c r="K46" s="13"/>
    </row>
    <row r="47" spans="1:11" ht="12.75">
      <c r="A47" s="37" t="s">
        <v>64</v>
      </c>
      <c r="B47" s="10" t="s">
        <v>2</v>
      </c>
      <c r="C47" s="2" t="s">
        <v>61</v>
      </c>
      <c r="D47" s="27" t="s">
        <v>62</v>
      </c>
      <c r="E47" s="12">
        <v>1</v>
      </c>
      <c r="F47" s="12">
        <v>1</v>
      </c>
      <c r="G47" s="3">
        <v>0.03</v>
      </c>
      <c r="H47" s="23">
        <v>3</v>
      </c>
      <c r="I47" s="3">
        <f>PRODUCT(H47,G47)</f>
        <v>0.09</v>
      </c>
      <c r="J47" s="22">
        <v>3</v>
      </c>
      <c r="K47" s="3">
        <f>PRODUCT(J47,G47)</f>
        <v>0.09</v>
      </c>
    </row>
    <row r="48" spans="1:4" ht="12.75">
      <c r="A48" s="12"/>
      <c r="D48"/>
    </row>
    <row r="49" spans="1:11" ht="12.75">
      <c r="A49" s="26" t="s">
        <v>44</v>
      </c>
      <c r="B49" s="28"/>
      <c r="C49" s="29"/>
      <c r="D49" s="30"/>
      <c r="E49" s="21"/>
      <c r="F49" s="21"/>
      <c r="G49" s="31"/>
      <c r="H49" s="32"/>
      <c r="I49" s="31">
        <f>SUM(I41:I47)</f>
        <v>15.350000000000001</v>
      </c>
      <c r="J49" s="32"/>
      <c r="K49" s="31">
        <f>SUM(K41:K47)</f>
        <v>6.27</v>
      </c>
    </row>
    <row r="50" spans="1:11" ht="12.75">
      <c r="A50" s="26" t="s">
        <v>42</v>
      </c>
      <c r="B50" s="28"/>
      <c r="C50" s="29"/>
      <c r="D50" s="33"/>
      <c r="E50" s="21"/>
      <c r="F50" s="21"/>
      <c r="G50" s="31"/>
      <c r="H50" s="32"/>
      <c r="I50" s="31">
        <f>SUM(I21,I36,I49)</f>
        <v>27.87</v>
      </c>
      <c r="J50" s="32"/>
      <c r="K50" s="31">
        <f>SUM(K21,K36,K49)</f>
        <v>16.450000000000003</v>
      </c>
    </row>
    <row r="51" spans="1:4" ht="12.75">
      <c r="A51" s="12"/>
      <c r="D51"/>
    </row>
    <row r="52" spans="1:11" ht="12.75">
      <c r="A52" s="4" t="s">
        <v>31</v>
      </c>
      <c r="B52" s="11"/>
      <c r="C52" s="6"/>
      <c r="D52" s="27"/>
      <c r="E52" s="5"/>
      <c r="F52" s="5"/>
      <c r="G52" s="7"/>
      <c r="H52" s="23"/>
      <c r="I52" s="7"/>
      <c r="J52" s="23"/>
      <c r="K52" s="7"/>
    </row>
    <row r="53" spans="1:11" ht="12.75">
      <c r="A53" s="39" t="s">
        <v>31</v>
      </c>
      <c r="B53" s="15" t="s">
        <v>2</v>
      </c>
      <c r="C53" s="16" t="s">
        <v>129</v>
      </c>
      <c r="D53" s="5" t="s">
        <v>128</v>
      </c>
      <c r="E53" s="12">
        <v>1</v>
      </c>
      <c r="F53" s="12">
        <v>1</v>
      </c>
      <c r="G53" s="13">
        <v>0.12</v>
      </c>
      <c r="H53" s="24">
        <v>2</v>
      </c>
      <c r="I53" s="3">
        <f>PRODUCT(H53,G53)</f>
        <v>0.24</v>
      </c>
      <c r="J53" s="24">
        <v>2</v>
      </c>
      <c r="K53" s="13">
        <f>PRODUCT(J53,G53)</f>
        <v>0.24</v>
      </c>
    </row>
    <row r="55" spans="1:11" ht="12.75">
      <c r="A55" s="26" t="s">
        <v>45</v>
      </c>
      <c r="B55" s="28"/>
      <c r="C55" s="29"/>
      <c r="D55" s="30"/>
      <c r="E55" s="21"/>
      <c r="F55" s="21"/>
      <c r="G55" s="31"/>
      <c r="H55" s="32"/>
      <c r="I55" s="31">
        <f>SUM(I53)</f>
        <v>0.24</v>
      </c>
      <c r="J55" s="32"/>
      <c r="K55" s="31">
        <f>SUM(K53)</f>
        <v>0.24</v>
      </c>
    </row>
    <row r="56" spans="1:11" ht="12.75">
      <c r="A56" s="26" t="s">
        <v>42</v>
      </c>
      <c r="B56" s="28"/>
      <c r="C56" s="29"/>
      <c r="D56" s="33"/>
      <c r="E56" s="21"/>
      <c r="F56" s="21"/>
      <c r="G56" s="31"/>
      <c r="H56" s="32"/>
      <c r="I56" s="31">
        <f>SUM(I21,I36,I49,I55)</f>
        <v>28.11</v>
      </c>
      <c r="J56" s="32"/>
      <c r="K56" s="31">
        <f>SUM(K21,K36,K49,K55)</f>
        <v>16.69</v>
      </c>
    </row>
    <row r="58" spans="1:11" ht="12.75">
      <c r="A58" s="4" t="s">
        <v>4</v>
      </c>
      <c r="B58" s="11"/>
      <c r="C58" s="6"/>
      <c r="D58" s="9"/>
      <c r="E58" s="5"/>
      <c r="F58" s="5"/>
      <c r="G58" s="7"/>
      <c r="H58" s="23"/>
      <c r="I58" s="7"/>
      <c r="J58" s="23"/>
      <c r="K58" s="7"/>
    </row>
    <row r="59" ht="12.75">
      <c r="A59" s="1" t="s">
        <v>15</v>
      </c>
    </row>
    <row r="60" spans="1:11" ht="12.75">
      <c r="A60" s="37" t="s">
        <v>5</v>
      </c>
      <c r="B60" s="10" t="s">
        <v>2</v>
      </c>
      <c r="C60" s="2" t="s">
        <v>14</v>
      </c>
      <c r="D60" s="9" t="s">
        <v>130</v>
      </c>
      <c r="E60">
        <v>1</v>
      </c>
      <c r="F60">
        <v>1</v>
      </c>
      <c r="G60" s="3">
        <v>0.61</v>
      </c>
      <c r="H60" s="23">
        <v>3</v>
      </c>
      <c r="I60" s="3">
        <f>PRODUCT(H60,G60)</f>
        <v>1.83</v>
      </c>
      <c r="J60" s="24">
        <v>3</v>
      </c>
      <c r="K60" s="3">
        <f>PRODUCT(J60,0.58)</f>
        <v>1.7399999999999998</v>
      </c>
    </row>
    <row r="61" spans="1:11" ht="12.75">
      <c r="A61" s="37" t="s">
        <v>39</v>
      </c>
      <c r="B61" s="10" t="s">
        <v>2</v>
      </c>
      <c r="C61" s="2" t="s">
        <v>14</v>
      </c>
      <c r="D61" s="5" t="s">
        <v>89</v>
      </c>
      <c r="E61">
        <v>1</v>
      </c>
      <c r="F61">
        <v>1</v>
      </c>
      <c r="G61" s="3">
        <v>0.5</v>
      </c>
      <c r="H61" s="23">
        <v>6</v>
      </c>
      <c r="I61" s="3">
        <f>PRODUCT(H61,G61)</f>
        <v>3</v>
      </c>
      <c r="J61" s="24">
        <v>6</v>
      </c>
      <c r="K61" s="3">
        <f>PRODUCT(J61,0.41)</f>
        <v>2.46</v>
      </c>
    </row>
    <row r="62" spans="1:11" ht="12.75">
      <c r="A62" s="14" t="s">
        <v>122</v>
      </c>
      <c r="B62" s="15"/>
      <c r="C62" s="16"/>
      <c r="D62" s="12"/>
      <c r="E62" s="12"/>
      <c r="F62" s="12"/>
      <c r="G62" s="13"/>
      <c r="H62" s="24"/>
      <c r="I62" s="13"/>
      <c r="J62" s="24"/>
      <c r="K62" s="13"/>
    </row>
    <row r="63" spans="1:18" ht="12.75">
      <c r="A63" s="41" t="s">
        <v>120</v>
      </c>
      <c r="B63" s="15" t="s">
        <v>2</v>
      </c>
      <c r="C63" s="16" t="s">
        <v>121</v>
      </c>
      <c r="D63" s="27" t="s">
        <v>119</v>
      </c>
      <c r="E63" s="12">
        <v>1</v>
      </c>
      <c r="F63" s="12">
        <v>1</v>
      </c>
      <c r="G63" s="13">
        <v>0.3</v>
      </c>
      <c r="H63" s="5">
        <v>1</v>
      </c>
      <c r="I63" s="3">
        <f>PRODUCT(H63,G63)</f>
        <v>0.3</v>
      </c>
      <c r="J63" s="24">
        <v>1</v>
      </c>
      <c r="K63" s="3">
        <f>PRODUCT(J63,0.41)</f>
        <v>0.41</v>
      </c>
      <c r="L63" s="40"/>
      <c r="M63"/>
      <c r="N63"/>
      <c r="O63"/>
      <c r="P63"/>
      <c r="Q63"/>
      <c r="R63"/>
    </row>
    <row r="64" spans="1:11" ht="12.75">
      <c r="A64" s="26" t="s">
        <v>46</v>
      </c>
      <c r="B64" s="28"/>
      <c r="C64" s="29"/>
      <c r="D64" s="30"/>
      <c r="E64" s="21"/>
      <c r="F64" s="21"/>
      <c r="G64" s="31"/>
      <c r="H64" s="32"/>
      <c r="I64" s="31">
        <f>SUM(I60:I63)</f>
        <v>5.13</v>
      </c>
      <c r="J64" s="32"/>
      <c r="K64" s="31">
        <f>SUM(K60:K63)</f>
        <v>4.609999999999999</v>
      </c>
    </row>
    <row r="65" spans="1:11" ht="12.75">
      <c r="A65" s="26" t="s">
        <v>42</v>
      </c>
      <c r="B65" s="28"/>
      <c r="C65" s="29"/>
      <c r="D65" s="33"/>
      <c r="E65" s="21"/>
      <c r="F65" s="21"/>
      <c r="G65" s="31"/>
      <c r="H65" s="32"/>
      <c r="I65" s="31">
        <f>SUM(I21,I36,I49,I55,I64)</f>
        <v>33.24</v>
      </c>
      <c r="J65" s="32"/>
      <c r="K65" s="31">
        <f>SUM(K21,K36,K49,K55,K64)</f>
        <v>21.3</v>
      </c>
    </row>
    <row r="66" spans="1:11" ht="12.75">
      <c r="A66" s="20"/>
      <c r="C66" s="16"/>
      <c r="D66" s="18"/>
      <c r="E66" s="12"/>
      <c r="F66" s="12"/>
      <c r="G66" s="13"/>
      <c r="H66" s="24"/>
      <c r="I66" s="13"/>
      <c r="J66" s="24"/>
      <c r="K66" s="13"/>
    </row>
    <row r="67" spans="1:11" ht="12.75">
      <c r="A67" s="4" t="s">
        <v>48</v>
      </c>
      <c r="B67" s="11"/>
      <c r="C67" s="6"/>
      <c r="D67" s="9"/>
      <c r="E67" s="5"/>
      <c r="F67" s="5"/>
      <c r="G67" s="7"/>
      <c r="H67" s="23"/>
      <c r="I67" s="7"/>
      <c r="J67" s="23"/>
      <c r="K67" s="7"/>
    </row>
    <row r="68" spans="1:12" ht="12.75">
      <c r="A68" s="45" t="s">
        <v>79</v>
      </c>
      <c r="B68" s="15" t="s">
        <v>80</v>
      </c>
      <c r="C68" s="16"/>
      <c r="D68" s="9" t="s">
        <v>81</v>
      </c>
      <c r="E68" s="12">
        <v>1</v>
      </c>
      <c r="F68" s="12">
        <v>1</v>
      </c>
      <c r="G68" s="36">
        <v>18</v>
      </c>
      <c r="H68" s="23">
        <v>1</v>
      </c>
      <c r="I68" s="3">
        <f>PRODUCT(H68,G68,1.59)</f>
        <v>28.62</v>
      </c>
      <c r="J68" s="12">
        <v>0</v>
      </c>
      <c r="K68" s="13">
        <f>PRODUCT(J68,I68)</f>
        <v>0</v>
      </c>
      <c r="L68" s="24" t="s">
        <v>82</v>
      </c>
    </row>
    <row r="69" spans="1:12" ht="12.75">
      <c r="A69" s="45" t="s">
        <v>83</v>
      </c>
      <c r="B69" s="15" t="s">
        <v>80</v>
      </c>
      <c r="C69" s="16"/>
      <c r="D69" s="9" t="s">
        <v>84</v>
      </c>
      <c r="E69" s="12">
        <v>1</v>
      </c>
      <c r="F69" s="12">
        <v>1</v>
      </c>
      <c r="G69" s="36">
        <v>6</v>
      </c>
      <c r="H69" s="23">
        <v>1</v>
      </c>
      <c r="I69" s="3">
        <f>PRODUCT(H69,G69,1.59)</f>
        <v>9.540000000000001</v>
      </c>
      <c r="J69" s="24">
        <v>0</v>
      </c>
      <c r="K69" s="13">
        <f>PRODUCT(J69,I69)</f>
        <v>0</v>
      </c>
      <c r="L69" s="24" t="s">
        <v>82</v>
      </c>
    </row>
    <row r="70" spans="1:12" ht="12.75">
      <c r="A70" s="14" t="s">
        <v>123</v>
      </c>
      <c r="B70" s="15"/>
      <c r="C70" s="16"/>
      <c r="D70" s="17"/>
      <c r="E70" s="12"/>
      <c r="F70" s="12"/>
      <c r="G70" s="36"/>
      <c r="H70" s="24"/>
      <c r="I70" s="13"/>
      <c r="J70" s="24"/>
      <c r="K70" s="13"/>
      <c r="L70" s="24"/>
    </row>
    <row r="71" spans="1:12" ht="12.75">
      <c r="A71" s="39" t="s">
        <v>125</v>
      </c>
      <c r="B71" s="15" t="s">
        <v>2</v>
      </c>
      <c r="C71" s="16" t="s">
        <v>124</v>
      </c>
      <c r="D71" s="9" t="s">
        <v>126</v>
      </c>
      <c r="E71" s="12">
        <v>1</v>
      </c>
      <c r="F71" s="12">
        <v>1</v>
      </c>
      <c r="G71" s="3">
        <v>0.42</v>
      </c>
      <c r="H71" s="23">
        <v>3</v>
      </c>
      <c r="I71" s="13">
        <v>0.92</v>
      </c>
      <c r="J71" s="24">
        <v>3</v>
      </c>
      <c r="K71" s="13">
        <v>3.22</v>
      </c>
      <c r="L71" s="24"/>
    </row>
    <row r="72" spans="1:11" ht="12.75">
      <c r="A72" s="14" t="s">
        <v>32</v>
      </c>
      <c r="B72" s="15"/>
      <c r="C72" s="12"/>
      <c r="D72" s="12"/>
      <c r="E72" s="12"/>
      <c r="F72" s="12"/>
      <c r="G72" s="13"/>
      <c r="H72" s="24"/>
      <c r="I72" s="13"/>
      <c r="J72" s="24"/>
      <c r="K72" s="13"/>
    </row>
    <row r="73" spans="1:11" ht="12.75">
      <c r="A73" s="37" t="s">
        <v>65</v>
      </c>
      <c r="B73" s="10" t="s">
        <v>2</v>
      </c>
      <c r="C73" s="2" t="s">
        <v>20</v>
      </c>
      <c r="D73" s="5" t="s">
        <v>131</v>
      </c>
      <c r="E73">
        <v>1</v>
      </c>
      <c r="F73">
        <v>1</v>
      </c>
      <c r="G73" s="3">
        <v>1.98</v>
      </c>
      <c r="H73" s="23">
        <v>9</v>
      </c>
      <c r="I73" s="3">
        <f>PRODUCT(H73,G73)</f>
        <v>17.82</v>
      </c>
      <c r="J73" s="22">
        <v>9</v>
      </c>
      <c r="K73" s="3">
        <f>PRODUCT(J73,1.72)</f>
        <v>15.48</v>
      </c>
    </row>
    <row r="74" spans="1:11" ht="12.75">
      <c r="A74" s="37" t="s">
        <v>21</v>
      </c>
      <c r="B74" s="10" t="s">
        <v>2</v>
      </c>
      <c r="C74" s="2" t="s">
        <v>23</v>
      </c>
      <c r="D74" s="5" t="s">
        <v>22</v>
      </c>
      <c r="E74">
        <v>1</v>
      </c>
      <c r="F74">
        <v>1</v>
      </c>
      <c r="G74" s="3">
        <v>0.125</v>
      </c>
      <c r="H74" s="23">
        <v>6</v>
      </c>
      <c r="I74" s="3">
        <f>PRODUCT(H74,G74)</f>
        <v>0.75</v>
      </c>
      <c r="J74" s="22">
        <v>6</v>
      </c>
      <c r="K74" s="3">
        <f>PRODUCT(J74,G74)</f>
        <v>0.75</v>
      </c>
    </row>
    <row r="75" spans="1:4" ht="12.75">
      <c r="A75" s="1" t="s">
        <v>33</v>
      </c>
      <c r="D75"/>
    </row>
    <row r="76" spans="1:11" ht="12.75">
      <c r="A76" s="37" t="s">
        <v>24</v>
      </c>
      <c r="B76" s="10" t="s">
        <v>2</v>
      </c>
      <c r="C76" s="2" t="s">
        <v>26</v>
      </c>
      <c r="D76" s="5" t="s">
        <v>25</v>
      </c>
      <c r="E76">
        <v>1</v>
      </c>
      <c r="F76">
        <v>1</v>
      </c>
      <c r="G76" s="3">
        <v>0.25</v>
      </c>
      <c r="H76" s="23">
        <v>6</v>
      </c>
      <c r="I76" s="3">
        <f>PRODUCT(H76,G76)</f>
        <v>1.5</v>
      </c>
      <c r="J76" s="22">
        <v>3</v>
      </c>
      <c r="K76" s="3">
        <f>PRODUCT(J76,G76)</f>
        <v>0.75</v>
      </c>
    </row>
    <row r="77" spans="1:11" ht="12.75">
      <c r="A77" s="14" t="s">
        <v>34</v>
      </c>
      <c r="B77" s="15"/>
      <c r="C77" s="16"/>
      <c r="D77" s="12"/>
      <c r="E77" s="12"/>
      <c r="F77" s="12"/>
      <c r="G77" s="13"/>
      <c r="H77" s="24"/>
      <c r="I77" s="13"/>
      <c r="J77" s="24"/>
      <c r="K77" s="13"/>
    </row>
    <row r="78" spans="1:11" ht="12.75">
      <c r="A78" s="37" t="s">
        <v>27</v>
      </c>
      <c r="B78" s="10" t="s">
        <v>2</v>
      </c>
      <c r="C78" s="2" t="s">
        <v>29</v>
      </c>
      <c r="D78" s="5" t="s">
        <v>28</v>
      </c>
      <c r="E78">
        <v>1</v>
      </c>
      <c r="F78">
        <v>1</v>
      </c>
      <c r="G78" s="3">
        <v>2.15</v>
      </c>
      <c r="H78" s="23">
        <v>6</v>
      </c>
      <c r="I78" s="3">
        <f>PRODUCT(H78,G78)</f>
        <v>12.899999999999999</v>
      </c>
      <c r="J78" s="22">
        <v>6</v>
      </c>
      <c r="K78" s="3">
        <f>PRODUCT(J78,G78)</f>
        <v>12.899999999999999</v>
      </c>
    </row>
    <row r="79" ht="12.75">
      <c r="D79" s="18" t="s">
        <v>18</v>
      </c>
    </row>
    <row r="80" spans="1:11" ht="12.75">
      <c r="A80" s="26" t="s">
        <v>47</v>
      </c>
      <c r="B80" s="28"/>
      <c r="C80" s="29"/>
      <c r="D80" s="30"/>
      <c r="E80" s="21"/>
      <c r="F80" s="21"/>
      <c r="G80" s="31"/>
      <c r="H80" s="32"/>
      <c r="I80" s="31">
        <f>SUM(I69:I79)</f>
        <v>43.43</v>
      </c>
      <c r="J80" s="32"/>
      <c r="K80" s="31">
        <f>SUM(K69:K79)</f>
        <v>33.099999999999994</v>
      </c>
    </row>
    <row r="81" spans="1:11" ht="12.75">
      <c r="A81" s="26" t="s">
        <v>42</v>
      </c>
      <c r="B81" s="28"/>
      <c r="C81" s="29"/>
      <c r="D81" s="33"/>
      <c r="E81" s="21"/>
      <c r="F81" s="21"/>
      <c r="G81" s="31"/>
      <c r="H81" s="32"/>
      <c r="I81" s="31">
        <f>SUM(I21,I36,I49,I55,I64,I80)</f>
        <v>76.67</v>
      </c>
      <c r="J81" s="32"/>
      <c r="K81" s="31">
        <f>SUM(K21,K36,K49,K55,K64,K80)</f>
        <v>54.39999999999999</v>
      </c>
    </row>
    <row r="82" spans="1:11" ht="12.75">
      <c r="A82" s="25"/>
      <c r="B82" s="15"/>
      <c r="C82" s="16"/>
      <c r="D82" s="17"/>
      <c r="E82" s="12"/>
      <c r="F82" s="12"/>
      <c r="G82" s="13"/>
      <c r="H82" s="24"/>
      <c r="I82" s="13"/>
      <c r="J82" s="24"/>
      <c r="K82" s="13"/>
    </row>
    <row r="83" spans="1:11" ht="12.75">
      <c r="A83" s="25"/>
      <c r="B83" s="15"/>
      <c r="C83" s="16"/>
      <c r="D83" s="17"/>
      <c r="E83" s="12"/>
      <c r="F83" s="12"/>
      <c r="G83" s="13"/>
      <c r="H83" s="24"/>
      <c r="I83" s="13"/>
      <c r="J83" s="24"/>
      <c r="K83" s="13"/>
    </row>
    <row r="84" spans="1:11" ht="12.75">
      <c r="A84" s="5" t="s">
        <v>88</v>
      </c>
      <c r="B84" s="11"/>
      <c r="C84" s="6"/>
      <c r="D84" s="9"/>
      <c r="E84" s="5"/>
      <c r="F84" s="5"/>
      <c r="G84" s="7"/>
      <c r="H84" s="23"/>
      <c r="I84" s="7"/>
      <c r="J84" s="23"/>
      <c r="K84" s="7"/>
    </row>
    <row r="85" spans="1:11" ht="25.5">
      <c r="A85" s="46" t="s">
        <v>85</v>
      </c>
      <c r="B85" s="10" t="s">
        <v>78</v>
      </c>
      <c r="D85" s="8" t="s">
        <v>87</v>
      </c>
      <c r="E85">
        <v>1</v>
      </c>
      <c r="F85">
        <v>1</v>
      </c>
      <c r="G85" s="3">
        <v>32</v>
      </c>
      <c r="H85" s="23">
        <v>1</v>
      </c>
      <c r="I85" s="3">
        <f>PRODUCT(H85,G85)</f>
        <v>32</v>
      </c>
      <c r="J85" s="22">
        <v>0</v>
      </c>
      <c r="K85" s="3">
        <f>PRODUCT(J85,G85)</f>
        <v>0</v>
      </c>
    </row>
    <row r="86" spans="1:12" ht="12.75">
      <c r="A86" s="46" t="s">
        <v>86</v>
      </c>
      <c r="B86" s="15" t="s">
        <v>80</v>
      </c>
      <c r="C86" s="16"/>
      <c r="D86" s="17" t="s">
        <v>127</v>
      </c>
      <c r="E86" s="12">
        <v>1</v>
      </c>
      <c r="F86" s="12">
        <v>1</v>
      </c>
      <c r="G86" s="36">
        <v>17</v>
      </c>
      <c r="H86" s="23">
        <v>1</v>
      </c>
      <c r="I86" s="3">
        <f>PRODUCT(H86,G86,1.59)</f>
        <v>27.03</v>
      </c>
      <c r="J86" s="24">
        <v>0</v>
      </c>
      <c r="K86" s="13">
        <f>PRODUCT(J86,I86)</f>
        <v>0</v>
      </c>
      <c r="L86" s="24" t="s">
        <v>82</v>
      </c>
    </row>
    <row r="87" ht="12.75">
      <c r="J87" s="22" t="s">
        <v>18</v>
      </c>
    </row>
    <row r="88" spans="2:11" s="21" customFormat="1" ht="12.75">
      <c r="B88" s="28"/>
      <c r="C88" s="29"/>
      <c r="D88" s="33"/>
      <c r="G88" s="31"/>
      <c r="H88" s="32"/>
      <c r="I88" s="31">
        <f>SUM(I85:I86)</f>
        <v>59.03</v>
      </c>
      <c r="J88" s="32"/>
      <c r="K88" s="31">
        <f>SUM(K85:K86)</f>
        <v>0</v>
      </c>
    </row>
    <row r="89" spans="1:11" s="21" customFormat="1" ht="12.75">
      <c r="A89" s="26" t="s">
        <v>42</v>
      </c>
      <c r="B89" s="28"/>
      <c r="C89" s="29"/>
      <c r="D89" s="33"/>
      <c r="G89" s="31"/>
      <c r="H89" s="32"/>
      <c r="I89" s="31">
        <f>SUM(I21,I36,I49,I55,I64,I80,I88)</f>
        <v>135.7</v>
      </c>
      <c r="J89" s="32"/>
      <c r="K89" s="31">
        <f>SUM(K21,K36,K49,K55,K64,K80,K88)</f>
        <v>54.39999999999999</v>
      </c>
    </row>
    <row r="96" spans="1:12" ht="12.75">
      <c r="A96" s="20"/>
      <c r="B96" s="15"/>
      <c r="C96" s="16"/>
      <c r="D96" s="20"/>
      <c r="E96" s="12"/>
      <c r="F96" s="12"/>
      <c r="G96" s="13"/>
      <c r="H96" s="12"/>
      <c r="I96" s="42"/>
      <c r="J96" s="42"/>
      <c r="K96" s="43"/>
      <c r="L96" s="44"/>
    </row>
  </sheetData>
  <hyperlinks>
    <hyperlink ref="H59" r:id="rId1" display="http://www.mouser.com/catalog/631/323.pdf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Dragonfly 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William J. Hall</dc:creator>
  <cp:keywords/>
  <dc:description/>
  <cp:lastModifiedBy>Dr. William J. Hall</cp:lastModifiedBy>
  <dcterms:created xsi:type="dcterms:W3CDTF">2007-06-20T06:48:35Z</dcterms:created>
  <dcterms:modified xsi:type="dcterms:W3CDTF">2010-06-14T23:54:48Z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