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60" windowWidth="16350" windowHeight="83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<sst xmlns="http://schemas.openxmlformats.org/spreadsheetml/2006/main" count="498" uniqueCount="303">
  <si>
    <t>PART</t>
  </si>
  <si>
    <t>1 K ohm</t>
  </si>
  <si>
    <t>Mouser</t>
  </si>
  <si>
    <t>Supplier</t>
  </si>
  <si>
    <t>Note</t>
  </si>
  <si>
    <t>Misc</t>
  </si>
  <si>
    <t>14 Pin IC Sockets</t>
  </si>
  <si>
    <t>271-1K-RC</t>
  </si>
  <si>
    <t>Mult</t>
  </si>
  <si>
    <t>271-100K-RC</t>
  </si>
  <si>
    <t>Mfgr</t>
  </si>
  <si>
    <t>Xicon</t>
  </si>
  <si>
    <t>Min</t>
  </si>
  <si>
    <t>Item #</t>
  </si>
  <si>
    <t>$US per</t>
  </si>
  <si>
    <t>10uF</t>
  </si>
  <si>
    <t>22uF</t>
  </si>
  <si>
    <t>TI</t>
  </si>
  <si>
    <t>mill max</t>
  </si>
  <si>
    <t>IC Sockets</t>
  </si>
  <si>
    <t>AVX</t>
  </si>
  <si>
    <t>http://www.mouser.com/search/ProductDetail.aspx?R=PT10LV10-00279-PT10LV10-503A2020virtualkey53100000virtualkey531-PT10V-50K</t>
  </si>
  <si>
    <t>Piher</t>
  </si>
  <si>
    <t>Capacitors</t>
  </si>
  <si>
    <t>Trimmer potentiometers</t>
  </si>
  <si>
    <t xml:space="preserve"> </t>
  </si>
  <si>
    <t>Resistors - 1/4 W - 1%</t>
  </si>
  <si>
    <t>URL as of 2007 June / July</t>
  </si>
  <si>
    <t>Switchcraft</t>
  </si>
  <si>
    <t>502-112AX</t>
  </si>
  <si>
    <t>http://www.mouser.com/search/ProductDetail.aspx?R=112AXvirtualkey50210000virtualkey502-112AX</t>
  </si>
  <si>
    <t>lock washer</t>
  </si>
  <si>
    <t>594-512-0008</t>
  </si>
  <si>
    <t>Vishay/Spectrol</t>
  </si>
  <si>
    <t>http://www.mouser.com/search/ProductDetail.aspx?R=512.0008virtualkey59400000virtualkey594-512-0008</t>
  </si>
  <si>
    <t>potentiometer nut</t>
  </si>
  <si>
    <t>http://www.mouser.com/search/ProductDetail.aspx?R=1456virtualkey53400000virtualkey534-1456</t>
  </si>
  <si>
    <t>534-1456</t>
  </si>
  <si>
    <t>Keystone Electronics</t>
  </si>
  <si>
    <t>knob - Alcoswitch</t>
  </si>
  <si>
    <t>Tyco Electronics / Alcoswitch</t>
  </si>
  <si>
    <t>http://www.mouser.com/search/ProductDetail.aspx?R=PKES90B1%2f4virtualkey50660000virtualkey506-PKES90B1%2f4</t>
  </si>
  <si>
    <t xml:space="preserve">ICs - </t>
  </si>
  <si>
    <t>1/4 W 1%</t>
  </si>
  <si>
    <t>catalog page: http://www.mouser.com/catalog/631/548.pdf</t>
  </si>
  <si>
    <t>catalog page: http://www.mouser.com/catalog/631/632.pdf</t>
  </si>
  <si>
    <t>10V - 10mm horizontal mount, vertical adjustment)</t>
  </si>
  <si>
    <t>Axial Ferrite Beads</t>
  </si>
  <si>
    <t>571-6404454</t>
  </si>
  <si>
    <t>MTA .156" Connectors FRCTN LK HDR STR 4P Square post, tin</t>
  </si>
  <si>
    <t>Connectors</t>
  </si>
  <si>
    <t>Tyco</t>
  </si>
  <si>
    <t>http://www.mouser.com/catalog/631/1205.pdf</t>
  </si>
  <si>
    <t>http://www.mouser.com/search/productdetail.aspx?R=640445-4virtualkey57100000virtualkey571-6404454</t>
  </si>
  <si>
    <t>1/4" Jack</t>
  </si>
  <si>
    <t>Every Pot on MOTM units requires an additional nut - they come with only one.</t>
  </si>
  <si>
    <t>Typical MOTM Knobs</t>
  </si>
  <si>
    <t>Extended</t>
  </si>
  <si>
    <t>http://www.mouser.com/catalog/632/1303.pdf</t>
  </si>
  <si>
    <t>22 K ohm</t>
  </si>
  <si>
    <t>PCB1</t>
  </si>
  <si>
    <t>140-LLRL35V22-RC</t>
  </si>
  <si>
    <t>catalog page: http://www.mouser.com/catalog/631/691.pdf</t>
  </si>
  <si>
    <t>catalog page: http://www.mouser.com/catalog/631/709.pdf</t>
  </si>
  <si>
    <t>8 Pin IC Sockets</t>
  </si>
  <si>
    <t>9.1 K ohm (9K1)</t>
  </si>
  <si>
    <t>271-9.1K-RC</t>
  </si>
  <si>
    <t>271-22K-RC</t>
  </si>
  <si>
    <t>http://www.mouser.com/search/ProductDetail.aspx?R=140-LLRL35V22-RCvirtualkey21980000virtualkey140-LLRL35V22-RC</t>
  </si>
  <si>
    <t>581-BQ014D0333J</t>
  </si>
  <si>
    <t>http://www.mouser.com/search/ProductDetail.aspx?R=BQ014D0333J--virtualkey58110000virtualkey581-BQ014D0333J</t>
  </si>
  <si>
    <t>581-BQ014D0104J</t>
  </si>
  <si>
    <t>http://www.mouser.com/search/productdetail.aspx?R=BQ014D0104J--virtualkey58110000virtualkey581-BQ014D0104J</t>
  </si>
  <si>
    <t>price break at 10</t>
  </si>
  <si>
    <t>http://www.mouser.com/search/ProductDetail.aspx?R=115-93-308-41-003000virtualkey57510000virtualkey575-393308</t>
  </si>
  <si>
    <t>Total Resistors</t>
  </si>
  <si>
    <t>Project Total</t>
  </si>
  <si>
    <t>Total Caps</t>
  </si>
  <si>
    <t>623-2743002112</t>
  </si>
  <si>
    <t>http://www.mouser.com/search/productdetail.aspx?R=2743002112Lvirtualkey62300000virtualkey623-2743002112</t>
  </si>
  <si>
    <t>Fair-Rite</t>
  </si>
  <si>
    <t>Total Trimmers</t>
  </si>
  <si>
    <t>Total ICs</t>
  </si>
  <si>
    <t>Ferrite Beads</t>
  </si>
  <si>
    <t>Total Misc</t>
  </si>
  <si>
    <t>Total Connection Hardware</t>
  </si>
  <si>
    <t>Connection Hardware</t>
  </si>
  <si>
    <t>Hardware</t>
  </si>
  <si>
    <t>Total Hardware</t>
  </si>
  <si>
    <t>1/4" stand-offs</t>
  </si>
  <si>
    <t>http://www.mouser.com/search/ProductDetail.aspx?R=4701virtualkey53400000virtualkey534-4701</t>
  </si>
  <si>
    <t>http://www.mouser.com/search/ProductDetail.aspx?R=9409virtualkey53400000virtualkey534-9409</t>
  </si>
  <si>
    <t>100 ohm</t>
  </si>
  <si>
    <t>240 ohm</t>
  </si>
  <si>
    <t>2.4 K ohm (2K4)</t>
  </si>
  <si>
    <t>2.7 K ohm (2K7)</t>
  </si>
  <si>
    <t>4.7 K ohm (4K7)</t>
  </si>
  <si>
    <t>5.1 K ohm (5K1)</t>
  </si>
  <si>
    <t>10 K ohm</t>
  </si>
  <si>
    <t>15 K ohm</t>
  </si>
  <si>
    <t>82 K</t>
  </si>
  <si>
    <t>100 K</t>
  </si>
  <si>
    <t>47uF</t>
  </si>
  <si>
    <t>100uF</t>
  </si>
  <si>
    <t>470uF / 40v</t>
  </si>
  <si>
    <t>(.033nF) 33pF 2.5mm spacing</t>
  </si>
  <si>
    <t>(1nF) 1000pF 2.5mm spacing</t>
  </si>
  <si>
    <t>1 M (may be 10% carbon)</t>
  </si>
  <si>
    <t>LM1458</t>
  </si>
  <si>
    <t>271-100-RC</t>
  </si>
  <si>
    <t>271-240-RC</t>
  </si>
  <si>
    <t>on hand</t>
  </si>
  <si>
    <t>271-2.4K-RC</t>
  </si>
  <si>
    <t>271-2.7K-RC</t>
  </si>
  <si>
    <t>271-4.7K-RC</t>
  </si>
  <si>
    <t>271-5.1K-RC</t>
  </si>
  <si>
    <t>271-10K-RC</t>
  </si>
  <si>
    <t>271-15K-RC</t>
  </si>
  <si>
    <t>271-82K-RC</t>
  </si>
  <si>
    <t>271-1.0M-RC</t>
  </si>
  <si>
    <t>140-LLRL35V10-RC</t>
  </si>
  <si>
    <t>140-LLRL35V47-RC</t>
  </si>
  <si>
    <t>140-LLRL35V100-RC</t>
  </si>
  <si>
    <t>Radial Electrolytic 35+V</t>
  </si>
  <si>
    <t>140-LLRL50V470-RC</t>
  </si>
  <si>
    <t>80-T350G106K035AT</t>
  </si>
  <si>
    <t>Kemet</t>
  </si>
  <si>
    <t>Tantalum Electorlytic 2.5mm spacing (this 35V has .1in spacing )</t>
  </si>
  <si>
    <t>581-SR151A330JAR</t>
  </si>
  <si>
    <t>581-SR201A102JAR</t>
  </si>
  <si>
    <t>Multilayer Ceramic Caps - 100V, 5% tolerance</t>
  </si>
  <si>
    <t>100nF = 100,000pF = u1 (.1uF)</t>
  </si>
  <si>
    <t>581-BQ014D0224J</t>
  </si>
  <si>
    <t>Fairchild Semiconductor</t>
  </si>
  <si>
    <t>512-LM337T</t>
  </si>
  <si>
    <t>512-1N4002</t>
  </si>
  <si>
    <t>Vishay Semiconductors</t>
  </si>
  <si>
    <t>78-1N4148</t>
  </si>
  <si>
    <t>1N4002 (rectifier)</t>
  </si>
  <si>
    <t xml:space="preserve">Diodes / Rectifier </t>
  </si>
  <si>
    <t>1N4148 (diode)</t>
  </si>
  <si>
    <t>break at 10</t>
  </si>
  <si>
    <t>Switches</t>
  </si>
  <si>
    <r>
      <t xml:space="preserve">Box Caps - assume 63V, 5% tolerance </t>
    </r>
    <r>
      <rPr>
        <b/>
        <sz val="10"/>
        <color indexed="10"/>
        <rFont val="Arial"/>
        <family val="2"/>
      </rPr>
      <t>(5mm - .25in - spacing)</t>
    </r>
  </si>
  <si>
    <t>652-51AAA-B28-D18L</t>
  </si>
  <si>
    <t>Bourns</t>
  </si>
  <si>
    <t>Toggle Switches SPDT</t>
  </si>
  <si>
    <t>633-M201202-RO</t>
  </si>
  <si>
    <t>NKK</t>
  </si>
  <si>
    <t>LM741</t>
  </si>
  <si>
    <t>512-LM741CN</t>
  </si>
  <si>
    <t>512-LM1458CN</t>
  </si>
  <si>
    <t>512-LM317T</t>
  </si>
  <si>
    <t>LM317T VRegulator - Positive</t>
  </si>
  <si>
    <t>LM337T VRegulator - Negative</t>
  </si>
  <si>
    <t>512-BC550CBU</t>
  </si>
  <si>
    <t>Transistors</t>
  </si>
  <si>
    <t>BC550C NPN</t>
  </si>
  <si>
    <t>512-BC560CBU</t>
  </si>
  <si>
    <t>512-BD239C</t>
  </si>
  <si>
    <t>CD4007 CMOS Transistor Array</t>
  </si>
  <si>
    <t>595-CD4007UBE is this right?</t>
  </si>
  <si>
    <t>Heatsinks</t>
  </si>
  <si>
    <t>(.68nF) 680pF 2.5mm spacing</t>
  </si>
  <si>
    <t>581-SR151A681JAR</t>
  </si>
  <si>
    <t>4.7uF</t>
  </si>
  <si>
    <t>140-LLRL35V4.7-RC</t>
  </si>
  <si>
    <t>1K  (10V - 10mm horizontal mount, vertical adjustment)</t>
  </si>
  <si>
    <t>531-PT10V-1K</t>
  </si>
  <si>
    <t>470K  (10V - 10mm horizontal mount, vertical adjustment)</t>
  </si>
  <si>
    <t>SMD</t>
  </si>
  <si>
    <t>100nF (1206 or 0805)</t>
  </si>
  <si>
    <t>80-C0805C104J5R</t>
  </si>
  <si>
    <t>220nF = u22 (.22uF)</t>
  </si>
  <si>
    <t>1000nF = 1u (1.0uF)</t>
  </si>
  <si>
    <t>581-BQ074D0105J</t>
  </si>
  <si>
    <t>http://www.mouser.com/search/ProductDetail.aspx?R=115-93-314-41-003000virtualkey57510000virtualkey575-393314</t>
  </si>
  <si>
    <t>531-PT10V-500K</t>
  </si>
  <si>
    <t>50K log - panel mount (LFO Period)</t>
  </si>
  <si>
    <t>Note: Jurgen specifies 470k - this is unavailable from Piher.  But Jurgen says a 500k will work fine (which Piher makes) so we've specified it.</t>
  </si>
  <si>
    <t>502-N112AX</t>
  </si>
  <si>
    <t>2 Conductor Metal Bushing Closed Tip 1/4" jack (112A type)</t>
  </si>
  <si>
    <t>Pushbutton Mometary Switch</t>
  </si>
  <si>
    <t>612-RP3502MA-RED</t>
  </si>
  <si>
    <t>E-Switch</t>
  </si>
  <si>
    <t>Relay</t>
  </si>
  <si>
    <t>Fuse</t>
  </si>
  <si>
    <t>Fuse holder</t>
  </si>
  <si>
    <t>47 ohm</t>
  </si>
  <si>
    <t>271-47-RC</t>
  </si>
  <si>
    <t>110 ohm</t>
  </si>
  <si>
    <t>271-110-RC</t>
  </si>
  <si>
    <t>220 ohm</t>
  </si>
  <si>
    <t>271-220-RC</t>
  </si>
  <si>
    <t>1.8 K ohm (1K8)</t>
  </si>
  <si>
    <t>271-1.8K-RC</t>
  </si>
  <si>
    <t>3.6 K ohm (3K6)</t>
  </si>
  <si>
    <t>271-3.6K-RC</t>
  </si>
  <si>
    <t>3.9 K ohm (3K9)</t>
  </si>
  <si>
    <t>271-3.9K-RC</t>
  </si>
  <si>
    <t>6.8 K ohm (6K8)</t>
  </si>
  <si>
    <t>271-6.8K-RC</t>
  </si>
  <si>
    <t>13 K ohm</t>
  </si>
  <si>
    <t>271-13K-RC</t>
  </si>
  <si>
    <t>271-18K-RC</t>
  </si>
  <si>
    <t>18 K ohm</t>
  </si>
  <si>
    <t>180 K</t>
  </si>
  <si>
    <t>271-180K-RC</t>
  </si>
  <si>
    <t>http://www.jameco.com/webapp/wcs/stores/servlet/ProductDisplay?langId=-1&amp;storeId=10001&amp;catalogId=10001&amp;productId=99901</t>
  </si>
  <si>
    <t>Jameco</t>
  </si>
  <si>
    <t>Clare / Ixys</t>
  </si>
  <si>
    <t>LX200D00</t>
  </si>
  <si>
    <t>http://www.jameco.com/webapp/wcs/stores/servlet/ProductDisplay?langId=-1&amp;storeId=10001&amp;catalogId=10001&amp;productId=99311</t>
  </si>
  <si>
    <t>NAIS/AROMAT</t>
  </si>
  <si>
    <t>DS2Y-S-DC12V</t>
  </si>
  <si>
    <t>http://www.radioshack.com/product/index.jsp?productId=2102795</t>
  </si>
  <si>
    <t>Lamp PCB E10 Sockets</t>
  </si>
  <si>
    <t>Lamp Panel E10 Socket</t>
  </si>
  <si>
    <t>http://www.alliedelec.com/Search/ProductDetail.asp?SKU=839-3527&amp;SEARCH=&amp;MPN=3527&amp;DESC=3527&amp;R=839%2D3527&amp;sid=47758E007AB2617F</t>
  </si>
  <si>
    <t>Allied</t>
  </si>
  <si>
    <t>839-3527</t>
  </si>
  <si>
    <t>504-GDC-200MA</t>
  </si>
  <si>
    <t>Cooper/Bussman</t>
  </si>
  <si>
    <t>5 Watt Resistor</t>
  </si>
  <si>
    <t>588-45F120E</t>
  </si>
  <si>
    <t>120 Ohm - axial type</t>
  </si>
  <si>
    <t>Ohmite</t>
  </si>
  <si>
    <t>Light Dependent Resistors (Photocells)</t>
  </si>
  <si>
    <t>M 9960 11A</t>
  </si>
  <si>
    <t>Perkin Elmer</t>
  </si>
  <si>
    <t>LDR</t>
  </si>
  <si>
    <t>OK - this one Jurgen says looks OK.</t>
  </si>
  <si>
    <t>LED Red</t>
  </si>
  <si>
    <t>Lumex</t>
  </si>
  <si>
    <t>696-SSI-LXH387ID</t>
  </si>
  <si>
    <t>price break at 200</t>
  </si>
  <si>
    <t>LED Green</t>
  </si>
  <si>
    <t>696-SSI-LXH387GD</t>
  </si>
  <si>
    <t>Digi Key</t>
  </si>
  <si>
    <t>67-1155-ND</t>
  </si>
  <si>
    <t>506-PKES-90B-1/4</t>
  </si>
  <si>
    <t>BC560C PNP</t>
  </si>
  <si>
    <t>http://www.reichelt.de/?;ACTION=3;LA=4;GROUP=A561;GROUPID=3048;ARTICLE=9684;START=0;SORT=artnr;OFFSET=16;SID=283kesSawQARwAAFt8PG47f16f8d3120702bf33b77f040ff7f0af</t>
  </si>
  <si>
    <t>http://www.reichelt.de/?;ACTION=3;LA=4;GROUP=A568;GROUPID=3055;ARTICLE=15993;START=0;OFFSET=16;SID=283kesSawQARwAAFt8PG47f16f8d3120702bf33b77f040ff7f0af</t>
  </si>
  <si>
    <t>http://www.reichelt.de/?;ACTION=3;LA=4;GROUP=A54;GROUPID=3045;ARTICLE=47514;START=0;SORT=artnr;OFFSET=16;SID=283kesSawQARwAAFt8PG47f16f8d3120702bf33b77f040ff7f0af</t>
  </si>
  <si>
    <t>Reighelt</t>
  </si>
  <si>
    <t>Connectors shown on Jurgen's webpage being used 2-high for the light-dependent resistors</t>
  </si>
  <si>
    <t>7V 100mA Lamps E10 base</t>
  </si>
  <si>
    <t>http://www.donberg.ie/descript/a/audio_lamp23.htm</t>
  </si>
  <si>
    <t>Donberg</t>
  </si>
  <si>
    <t>AUDIO LAMP23 </t>
  </si>
  <si>
    <t>L 3510</t>
  </si>
  <si>
    <t>?</t>
  </si>
  <si>
    <t>FASSUNG F4</t>
  </si>
  <si>
    <t>http://www.reichelt.de/?;ACTION=3;LA=4;GROUP=A569;GROUPID=3056;ARTICLE=7528;START=0;SORT=artnr;OFFSET=16;SID=283kesSawQARwAAFt8PG47f16f8d3120702bf33b77f040ff7f0af</t>
  </si>
  <si>
    <t>LAMPENFASSUNG E10</t>
  </si>
  <si>
    <t>This one's red - other colors are available.</t>
  </si>
  <si>
    <t>534-405</t>
  </si>
  <si>
    <t>http://www.mouser.com/search/productdetail.aspx?R=2211virtualkey53400000virtualkey534-405</t>
  </si>
  <si>
    <t xml:space="preserve">As alternate, a regular .1u ceramic cap with .1in lead spacing could be used - see construction notes </t>
  </si>
  <si>
    <t>100nF (.1uF)</t>
  </si>
  <si>
    <t>581-SR215C104JAR</t>
  </si>
  <si>
    <t>575-11043308</t>
  </si>
  <si>
    <t>575-143314</t>
  </si>
  <si>
    <t>But this one looks to us like the 400mW version he also mentioned - Scott Deyo agrees these look better.  We're including it here just in case, but we're not sure about it. We'll probably get both just in case.  Here's the catalog page with them both: http://www.jameco.com/Jameco/catalogs/c274/P133.pdf</t>
  </si>
  <si>
    <t>50K lin - panel mount</t>
  </si>
  <si>
    <t>652-51AAA-B24-B18L</t>
  </si>
  <si>
    <t>2 Conductor Nylon Bushing Closed Tip 1/4" jack (112A type) for bypass pedal</t>
  </si>
  <si>
    <t>502-N112BX</t>
  </si>
  <si>
    <t>502-N114BX</t>
  </si>
  <si>
    <t>633-M201502-RO</t>
  </si>
  <si>
    <t>633-M202202-RO</t>
  </si>
  <si>
    <t>Toggle Switches DPDT (on-none-on)</t>
  </si>
  <si>
    <t>NKK bat style toggle Mometary Switch (on-none-(on))</t>
  </si>
  <si>
    <t>we're pretty sure we need DPDT</t>
  </si>
  <si>
    <t>we decided to use the NKK type, but this is per Dave Bradley's MOTM compatible parts list: http://www.hotrodmotm.com/parts_list.htm other colors are available</t>
  </si>
  <si>
    <t>3 Conductor Nylon Bushing Open Tip TRS 1/4" jack (112B type) for rate pedal</t>
  </si>
  <si>
    <t>5 Conductor Nylon Bushing Closed Tip TRS 1/4" jack (114B type) for depth pedal</t>
  </si>
  <si>
    <t>4-40 nut</t>
  </si>
  <si>
    <t>1/2" 4-40 screw</t>
  </si>
  <si>
    <t>ALTHOUGH NEARLY COMPLETE, WE ARE FAIRLY CONFIDENT AS TO THE ACCURACY OF THIS BOM - BUT PLEASE CHECK ALL PARTS AND NUMBERS YOURSELF… WE'VE DONE OUR BEST, BUT CAN'T GUARANTEE PERFECTION.  THANKS.</t>
  </si>
  <si>
    <t>33nF = 33,000pF = .033uF (Cx)</t>
  </si>
  <si>
    <t>BD239C (power transistor)</t>
  </si>
  <si>
    <t>532-523002T00</t>
  </si>
  <si>
    <t>Aavid Thermalloy</t>
  </si>
  <si>
    <t>the heasink Jurgen specified is a V 5640B from Reichelt Electronik (Germany) - we had boughten another one that turned out to be wrong.  This one looks right.</t>
  </si>
  <si>
    <t>10K  (10V - 10mm horizontal mount, vertical adjustment)</t>
  </si>
  <si>
    <t>531-PT10V-10K</t>
  </si>
  <si>
    <t>FranceLampes</t>
  </si>
  <si>
    <t>Lamps</t>
  </si>
  <si>
    <t>7V 100mA Lamps E10 base "tubular"</t>
  </si>
  <si>
    <t>7V 100mA Lamps E10 base "mini round"</t>
  </si>
  <si>
    <t>http://www.francelampes.com/pro/catalog/product_info.php?products_id=151426&amp;osCsid=86c2762d98c6e4f858b9d0919a9a6d9d</t>
  </si>
  <si>
    <t>M105126971</t>
  </si>
  <si>
    <t>http://www.francelampes.com/pro/catalog/product_info.php?products_id=2274&amp;osCsid=86c2762d98c6e4f858b9d0919a9a6d9d</t>
  </si>
  <si>
    <t>http://www.francelampes.com/pro/catalog/product_info.php?cPath=2_3_10_787_792&amp;products_id=2132&amp;osCsid=86c2762d98c6e4f858b9d0919a9a6d9d</t>
  </si>
  <si>
    <t>Lamp Socket - PCB mount</t>
  </si>
  <si>
    <t>Lamp Socket - Panel mount</t>
  </si>
  <si>
    <t>Tubes and More</t>
  </si>
  <si>
    <t xml:space="preserve">This will need modification see our Construction Page -PILOT LAMP HOLDER, REPLACEMENT FOR FENDER </t>
  </si>
  <si>
    <t>P-L124</t>
  </si>
  <si>
    <t xml:space="preserve">Lens - INDICATOR LAMP, JEWEL, RED, REPLACEMENT FOR FENDER </t>
  </si>
  <si>
    <t>P-L115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</si>
</sst>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2]\ #,##0.00;[Red]\-[$€-2]\ #,##0.00"/>
    <numFmt numFmtId="170" formatCode="[$€-2]\ #,##0.00"/>
  </numFmts>
  <fonts count="8">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b/>
      <sz val="10"/>
      <color indexed="10"/>
      <name val="Arial"/>
      <family val="2"/>
    </font>
    <font>
      <b/>
      <sz val="10"/>
      <color indexed="8"/>
      <name val="Arial"/>
      <family val="2"/>
    </font>
  </fonts>
  <fills count="7">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2" fillId="0" borderId="0" xfId="0" applyFont="1" applyAlignment="1">
      <alignment/>
    </xf>
    <xf numFmtId="0" fontId="0" fillId="0" borderId="0" xfId="0" applyAlignment="1">
      <alignment horizontal="center"/>
    </xf>
    <xf numFmtId="168" fontId="0" fillId="0" borderId="0" xfId="0" applyNumberFormat="1" applyAlignment="1">
      <alignment/>
    </xf>
    <xf numFmtId="0" fontId="2" fillId="2" borderId="0" xfId="0" applyFont="1" applyFill="1" applyAlignment="1">
      <alignment/>
    </xf>
    <xf numFmtId="0" fontId="0" fillId="2" borderId="0" xfId="0" applyFill="1" applyAlignment="1">
      <alignment/>
    </xf>
    <xf numFmtId="0" fontId="0" fillId="2" borderId="0" xfId="0" applyFill="1" applyAlignment="1">
      <alignment horizontal="center"/>
    </xf>
    <xf numFmtId="168" fontId="0" fillId="2" borderId="0" xfId="0" applyNumberFormat="1" applyFill="1" applyAlignment="1">
      <alignment/>
    </xf>
    <xf numFmtId="0" fontId="0" fillId="0" borderId="0" xfId="0" applyAlignment="1">
      <alignment wrapText="1"/>
    </xf>
    <xf numFmtId="0" fontId="0" fillId="2" borderId="0" xfId="0" applyFill="1" applyAlignment="1">
      <alignment wrapText="1"/>
    </xf>
    <xf numFmtId="0" fontId="0" fillId="0" borderId="0" xfId="0" applyAlignment="1">
      <alignment horizontal="left"/>
    </xf>
    <xf numFmtId="0" fontId="0" fillId="2" borderId="0" xfId="0" applyFill="1" applyAlignment="1">
      <alignment horizontal="left"/>
    </xf>
    <xf numFmtId="0" fontId="0" fillId="0" borderId="0" xfId="0" applyAlignment="1">
      <alignment horizontal="center" wrapText="1"/>
    </xf>
    <xf numFmtId="0" fontId="0" fillId="2" borderId="0" xfId="0" applyFill="1" applyAlignment="1">
      <alignment horizontal="center" wrapText="1"/>
    </xf>
    <xf numFmtId="0" fontId="0" fillId="0" borderId="0" xfId="0" applyFill="1" applyAlignment="1">
      <alignment/>
    </xf>
    <xf numFmtId="168" fontId="0" fillId="0" borderId="0" xfId="0" applyNumberFormat="1" applyFill="1" applyAlignment="1">
      <alignment/>
    </xf>
    <xf numFmtId="0" fontId="3" fillId="0" borderId="0" xfId="20" applyAlignment="1">
      <alignment/>
    </xf>
    <xf numFmtId="0" fontId="0" fillId="0" borderId="0" xfId="0" applyFill="1" applyAlignment="1">
      <alignment wrapText="1"/>
    </xf>
    <xf numFmtId="0" fontId="3" fillId="0" borderId="0" xfId="20" applyFill="1" applyAlignment="1">
      <alignment/>
    </xf>
    <xf numFmtId="0" fontId="2" fillId="0" borderId="0" xfId="0" applyFont="1" applyFill="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Fill="1" applyAlignment="1">
      <alignment horizontal="left"/>
    </xf>
    <xf numFmtId="0" fontId="5" fillId="0" borderId="0" xfId="0" applyFont="1" applyAlignment="1">
      <alignment/>
    </xf>
    <xf numFmtId="0" fontId="0" fillId="3" borderId="0" xfId="0" applyFill="1" applyAlignment="1">
      <alignment/>
    </xf>
    <xf numFmtId="9" fontId="2" fillId="0" borderId="0" xfId="0" applyNumberFormat="1" applyFont="1" applyFill="1" applyAlignment="1">
      <alignment horizontal="left"/>
    </xf>
    <xf numFmtId="0" fontId="5" fillId="0" borderId="0" xfId="0" applyFont="1" applyFill="1" applyAlignment="1">
      <alignment/>
    </xf>
    <xf numFmtId="0" fontId="0" fillId="4" borderId="0" xfId="0" applyFill="1" applyAlignment="1">
      <alignment/>
    </xf>
    <xf numFmtId="3" fontId="0" fillId="0" borderId="0" xfId="0" applyNumberFormat="1" applyAlignment="1">
      <alignment/>
    </xf>
    <xf numFmtId="3" fontId="0" fillId="2" borderId="0" xfId="0" applyNumberFormat="1" applyFill="1" applyAlignment="1">
      <alignment/>
    </xf>
    <xf numFmtId="3" fontId="0" fillId="0" borderId="0" xfId="0" applyNumberFormat="1" applyFill="1" applyAlignment="1">
      <alignment/>
    </xf>
    <xf numFmtId="0" fontId="0" fillId="0" borderId="0" xfId="0" applyFont="1" applyFill="1" applyAlignment="1">
      <alignment/>
    </xf>
    <xf numFmtId="0" fontId="0" fillId="4" borderId="0" xfId="0" applyFont="1" applyFill="1" applyAlignment="1">
      <alignment/>
    </xf>
    <xf numFmtId="0" fontId="0" fillId="3" borderId="0" xfId="0" applyFont="1" applyFill="1" applyAlignment="1">
      <alignment/>
    </xf>
    <xf numFmtId="0" fontId="3" fillId="2" borderId="0" xfId="20" applyFill="1" applyAlignment="1">
      <alignment/>
    </xf>
    <xf numFmtId="0" fontId="5" fillId="2" borderId="0" xfId="0" applyFont="1" applyFill="1" applyAlignment="1">
      <alignment/>
    </xf>
    <xf numFmtId="0" fontId="0" fillId="4" borderId="0" xfId="0" applyFill="1" applyAlignment="1">
      <alignment horizontal="center" wrapText="1"/>
    </xf>
    <xf numFmtId="0" fontId="0" fillId="4" borderId="0" xfId="0" applyFill="1" applyAlignment="1">
      <alignment horizontal="center"/>
    </xf>
    <xf numFmtId="0" fontId="5" fillId="4" borderId="0" xfId="0" applyFont="1" applyFill="1" applyAlignment="1">
      <alignment/>
    </xf>
    <xf numFmtId="168" fontId="0" fillId="4" borderId="0" xfId="0" applyNumberFormat="1" applyFill="1" applyAlignment="1">
      <alignment/>
    </xf>
    <xf numFmtId="3" fontId="0" fillId="4" borderId="0" xfId="0" applyNumberFormat="1" applyFill="1" applyAlignment="1">
      <alignment/>
    </xf>
    <xf numFmtId="0" fontId="0" fillId="4" borderId="0" xfId="0" applyFill="1" applyAlignment="1">
      <alignment wrapText="1"/>
    </xf>
    <xf numFmtId="0" fontId="0" fillId="4" borderId="0" xfId="0" applyFill="1" applyAlignment="1">
      <alignment horizontal="left"/>
    </xf>
    <xf numFmtId="3" fontId="0" fillId="5" borderId="0" xfId="0" applyNumberFormat="1" applyFill="1" applyAlignment="1">
      <alignment/>
    </xf>
    <xf numFmtId="3" fontId="0" fillId="0" borderId="0" xfId="0" applyNumberFormat="1" applyFont="1" applyFill="1" applyAlignment="1">
      <alignment/>
    </xf>
    <xf numFmtId="8" fontId="0" fillId="0" borderId="0" xfId="0" applyNumberFormat="1" applyAlignment="1">
      <alignment/>
    </xf>
    <xf numFmtId="0" fontId="0" fillId="5" borderId="0" xfId="0" applyFont="1" applyFill="1" applyAlignment="1">
      <alignment/>
    </xf>
    <xf numFmtId="0" fontId="0" fillId="6" borderId="0" xfId="0" applyFont="1" applyFill="1" applyAlignment="1">
      <alignment/>
    </xf>
    <xf numFmtId="0" fontId="7" fillId="6" borderId="0" xfId="0" applyFont="1" applyFill="1" applyAlignment="1">
      <alignment/>
    </xf>
    <xf numFmtId="3" fontId="0" fillId="6" borderId="0" xfId="0" applyNumberFormat="1" applyFill="1" applyAlignment="1">
      <alignment/>
    </xf>
    <xf numFmtId="0" fontId="5" fillId="3" borderId="0" xfId="0" applyFont="1" applyFill="1" applyAlignment="1">
      <alignment/>
    </xf>
    <xf numFmtId="0" fontId="0" fillId="6" borderId="0" xfId="0" applyFill="1" applyAlignment="1">
      <alignment/>
    </xf>
    <xf numFmtId="9" fontId="0" fillId="3" borderId="0" xfId="0" applyNumberFormat="1" applyFont="1" applyFill="1" applyAlignment="1">
      <alignment horizontal="left"/>
    </xf>
    <xf numFmtId="3" fontId="0" fillId="4" borderId="0" xfId="0" applyNumberFormat="1" applyFont="1" applyFill="1" applyAlignment="1">
      <alignment/>
    </xf>
    <xf numFmtId="0" fontId="0" fillId="0" borderId="0" xfId="0" applyFont="1" applyAlignment="1">
      <alignment/>
    </xf>
    <xf numFmtId="0" fontId="0" fillId="2" borderId="0" xfId="0" applyFont="1" applyFill="1" applyAlignment="1">
      <alignment/>
    </xf>
    <xf numFmtId="170" fontId="0" fillId="0" borderId="0" xfId="0" applyNumberFormat="1" applyFill="1" applyAlignment="1">
      <alignment/>
    </xf>
    <xf numFmtId="170" fontId="0" fillId="0" borderId="0" xfId="0" applyNumberFormat="1" applyAlignment="1">
      <alignment/>
    </xf>
    <xf numFmtId="0" fontId="0" fillId="3" borderId="0" xfId="0" applyFill="1" applyAlignment="1">
      <alignment wrapText="1"/>
    </xf>
    <xf numFmtId="0" fontId="0" fillId="6" borderId="0" xfId="0" applyFill="1" applyAlignment="1">
      <alignment horizontal="center" wrapText="1"/>
    </xf>
    <xf numFmtId="0" fontId="0" fillId="6" borderId="0" xfId="0" applyFill="1" applyAlignment="1">
      <alignment horizontal="center"/>
    </xf>
    <xf numFmtId="0" fontId="5" fillId="6" borderId="0" xfId="0" applyFont="1" applyFill="1" applyAlignment="1">
      <alignment/>
    </xf>
    <xf numFmtId="168" fontId="0" fillId="6" borderId="0" xfId="0" applyNumberFormat="1" applyFill="1" applyAlignment="1">
      <alignment/>
    </xf>
    <xf numFmtId="0" fontId="0" fillId="6" borderId="0" xfId="0" applyFill="1" applyAlignment="1">
      <alignment wrapText="1"/>
    </xf>
    <xf numFmtId="0" fontId="3" fillId="6" borderId="0" xfId="20" applyFill="1" applyAlignment="1">
      <alignment/>
    </xf>
    <xf numFmtId="0" fontId="0"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129</xdr:row>
      <xdr:rowOff>0</xdr:rowOff>
    </xdr:from>
    <xdr:to>
      <xdr:col>3</xdr:col>
      <xdr:colOff>9525</xdr:colOff>
      <xdr:row>129</xdr:row>
      <xdr:rowOff>9525</xdr:rowOff>
    </xdr:to>
    <xdr:pic>
      <xdr:nvPicPr>
        <xdr:cNvPr id="1" name="Picture 1"/>
        <xdr:cNvPicPr preferRelativeResize="1">
          <a:picLocks noChangeAspect="1"/>
        </xdr:cNvPicPr>
      </xdr:nvPicPr>
      <xdr:blipFill>
        <a:blip r:embed="rId1"/>
        <a:stretch>
          <a:fillRect/>
        </a:stretch>
      </xdr:blipFill>
      <xdr:spPr>
        <a:xfrm>
          <a:off x="4572000" y="22783800"/>
          <a:ext cx="9525" cy="9525"/>
        </a:xfrm>
        <a:prstGeom prst="rect">
          <a:avLst/>
        </a:prstGeom>
        <a:noFill/>
        <a:ln w="9525" cmpd="sng">
          <a:noFill/>
        </a:ln>
      </xdr:spPr>
    </xdr:pic>
    <xdr:clientData/>
  </xdr:twoCellAnchor>
  <xdr:twoCellAnchor editAs="oneCell">
    <xdr:from>
      <xdr:col>3</xdr:col>
      <xdr:colOff>0</xdr:colOff>
      <xdr:row>150</xdr:row>
      <xdr:rowOff>0</xdr:rowOff>
    </xdr:from>
    <xdr:to>
      <xdr:col>3</xdr:col>
      <xdr:colOff>9525</xdr:colOff>
      <xdr:row>150</xdr:row>
      <xdr:rowOff>9525</xdr:rowOff>
    </xdr:to>
    <xdr:pic>
      <xdr:nvPicPr>
        <xdr:cNvPr id="2" name="Picture 20"/>
        <xdr:cNvPicPr preferRelativeResize="1">
          <a:picLocks noChangeAspect="1"/>
        </xdr:cNvPicPr>
      </xdr:nvPicPr>
      <xdr:blipFill>
        <a:blip r:embed="rId1"/>
        <a:stretch>
          <a:fillRect/>
        </a:stretch>
      </xdr:blipFill>
      <xdr:spPr>
        <a:xfrm>
          <a:off x="4572000" y="278034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user.com/search/ProductDetail.aspx?R=112AXvirtualkey50210000virtualkey502-112AX" TargetMode="External" /><Relationship Id="rId2" Type="http://schemas.openxmlformats.org/officeDocument/2006/relationships/hyperlink" Target="http://www.mouser.com/search/ProductDetail.aspx?R=512.0008virtualkey59400000virtualkey594-512-0008" TargetMode="External" /><Relationship Id="rId3" Type="http://schemas.openxmlformats.org/officeDocument/2006/relationships/hyperlink" Target="http://www.mouser.com/search/ProductDetail.aspx?R=PKES90B1%2f4virtualkey50660000virtualkey506-PKES90B1%2f4" TargetMode="External" /><Relationship Id="rId4" Type="http://schemas.openxmlformats.org/officeDocument/2006/relationships/hyperlink" Target="http://www.mouser.com/search/ProductDetail.aspx?R=1456virtualkey53400000virtualkey534-1456" TargetMode="External" /><Relationship Id="rId5" Type="http://schemas.openxmlformats.org/officeDocument/2006/relationships/hyperlink" Target="http://www.mouser.com/search/ProductDetail.aspx?R=PT10LV10-00279-PT10LV10-503A2020virtualkey53100000virtualkey531-PT10V-50K" TargetMode="External" /><Relationship Id="rId6" Type="http://schemas.openxmlformats.org/officeDocument/2006/relationships/hyperlink" Target="http://www.mouser.com/search/ProductDetail.aspx?R=112AXvirtualkey50210000virtualkey502-112AX" TargetMode="External" /><Relationship Id="rId7" Type="http://schemas.openxmlformats.org/officeDocument/2006/relationships/hyperlink" Target="http://www.jameco.com/webapp/wcs/stores/servlet/ProductDisplay?langId=-1&amp;storeId=10001&amp;catalogId=10001&amp;productId=99901" TargetMode="External" /><Relationship Id="rId8" Type="http://schemas.openxmlformats.org/officeDocument/2006/relationships/hyperlink" Target="http://www.jameco.com/webapp/wcs/stores/servlet/ProductDisplay?langId=-1&amp;storeId=10001&amp;catalogId=10001&amp;productId=99311" TargetMode="External" /><Relationship Id="rId9" Type="http://schemas.openxmlformats.org/officeDocument/2006/relationships/hyperlink" Target="http://www.radioshack.com/product/index.jsp?productId=2102795" TargetMode="External" /><Relationship Id="rId10" Type="http://schemas.openxmlformats.org/officeDocument/2006/relationships/hyperlink" Target="http://www.reichelt.de/?;ACTION=3;LA=4;GROUP=A568;GROUPID=3055;ARTICLE=15993;START=0;OFFSET=16;SID=283kesSawQARwAAFt8PG47f16f8d3120702bf33b77f040ff7f0af" TargetMode="External" /><Relationship Id="rId11" Type="http://schemas.openxmlformats.org/officeDocument/2006/relationships/hyperlink" Target="http://www.donberg.ie/descript/a/audio_lamp23.htm" TargetMode="External" /><Relationship Id="rId12" Type="http://schemas.openxmlformats.org/officeDocument/2006/relationships/hyperlink" Target="http://www.mouser.com/search/productdetail.aspx?R=2211virtualkey53400000virtualkey534-405" TargetMode="External" /><Relationship Id="rId13" Type="http://schemas.openxmlformats.org/officeDocument/2006/relationships/hyperlink" Target="http://www.mouser.com/search/ProductDetail.aspx?R=112AXvirtualkey50210000virtualkey502-112AX" TargetMode="External" /><Relationship Id="rId14" Type="http://schemas.openxmlformats.org/officeDocument/2006/relationships/hyperlink" Target="http://www.mouser.com/search/ProductDetail.aspx?R=112AXvirtualkey50210000virtualkey502-112AX" TargetMode="External" /><Relationship Id="rId15" Type="http://schemas.openxmlformats.org/officeDocument/2006/relationships/drawing" Target="../drawings/drawing1.xm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3"/>
  <sheetViews>
    <sheetView tabSelected="1" zoomScale="115" zoomScaleNormal="115" workbookViewId="0" topLeftCell="A1">
      <selection activeCell="A1" sqref="A1"/>
    </sheetView>
  </sheetViews>
  <sheetFormatPr defaultColWidth="9.140625" defaultRowHeight="12.75"/>
  <cols>
    <col min="1" max="1" width="31.00390625" style="0" customWidth="1"/>
    <col min="2" max="2" width="13.8515625" style="12" customWidth="1"/>
    <col min="3" max="3" width="23.7109375" style="2" customWidth="1"/>
    <col min="4" max="4" width="22.00390625" style="10" customWidth="1"/>
    <col min="5" max="5" width="8.00390625" style="0" customWidth="1"/>
    <col min="6" max="6" width="6.00390625" style="0" customWidth="1"/>
    <col min="7" max="7" width="8.140625" style="3" customWidth="1"/>
    <col min="8" max="8" width="7.57421875" style="28" customWidth="1"/>
    <col min="9" max="9" width="8.140625" style="3" customWidth="1"/>
    <col min="10" max="10" width="8.140625" style="28" customWidth="1"/>
    <col min="11" max="11" width="8.140625" style="3" customWidth="1"/>
    <col min="12" max="12" width="48.140625" style="8" customWidth="1"/>
  </cols>
  <sheetData>
    <row r="1" spans="1:13" ht="12">
      <c r="A1" t="s">
        <v>0</v>
      </c>
      <c r="B1" s="12" t="s">
        <v>3</v>
      </c>
      <c r="C1" s="2" t="s">
        <v>10</v>
      </c>
      <c r="D1" s="10" t="s">
        <v>13</v>
      </c>
      <c r="E1" t="s">
        <v>12</v>
      </c>
      <c r="F1" t="s">
        <v>8</v>
      </c>
      <c r="G1" s="3" t="s">
        <v>14</v>
      </c>
      <c r="H1" s="28" t="s">
        <v>60</v>
      </c>
      <c r="I1" s="3" t="s">
        <v>57</v>
      </c>
      <c r="L1" s="8" t="s">
        <v>4</v>
      </c>
      <c r="M1" t="s">
        <v>27</v>
      </c>
    </row>
    <row r="2" ht="12">
      <c r="A2" t="s">
        <v>280</v>
      </c>
    </row>
    <row r="3" spans="1:12" s="5" customFormat="1" ht="12.75">
      <c r="A3" s="4" t="s">
        <v>26</v>
      </c>
      <c r="B3" s="13"/>
      <c r="C3" s="6"/>
      <c r="D3" s="11"/>
      <c r="G3" s="7"/>
      <c r="H3" s="29"/>
      <c r="I3" s="7"/>
      <c r="J3" s="29"/>
      <c r="K3" s="7"/>
      <c r="L3" s="9"/>
    </row>
    <row r="4" spans="1:12" s="14" customFormat="1" ht="25.5">
      <c r="A4" s="25" t="s">
        <v>43</v>
      </c>
      <c r="B4" s="20"/>
      <c r="C4" s="21"/>
      <c r="D4" s="22"/>
      <c r="G4" s="15"/>
      <c r="H4" s="30"/>
      <c r="I4" s="15"/>
      <c r="J4" s="30"/>
      <c r="K4" s="15"/>
      <c r="L4" s="17" t="s">
        <v>44</v>
      </c>
    </row>
    <row r="5" spans="1:12" s="14" customFormat="1" ht="12">
      <c r="A5" s="52" t="s">
        <v>188</v>
      </c>
      <c r="B5" s="12" t="s">
        <v>2</v>
      </c>
      <c r="C5" s="2" t="s">
        <v>11</v>
      </c>
      <c r="D5" s="11" t="s">
        <v>189</v>
      </c>
      <c r="E5" s="14">
        <v>1</v>
      </c>
      <c r="F5" s="14">
        <v>1</v>
      </c>
      <c r="G5" s="15">
        <v>0.09</v>
      </c>
      <c r="H5" s="53">
        <v>2</v>
      </c>
      <c r="I5" s="3">
        <v>0.09</v>
      </c>
      <c r="J5" s="30">
        <v>6</v>
      </c>
      <c r="K5" s="3">
        <f>PRODUCT(J5,G5)</f>
        <v>0.54</v>
      </c>
      <c r="L5" s="17"/>
    </row>
    <row r="6" spans="1:12" s="14" customFormat="1" ht="12">
      <c r="A6" s="52" t="s">
        <v>92</v>
      </c>
      <c r="B6" s="12" t="s">
        <v>2</v>
      </c>
      <c r="C6" s="2" t="s">
        <v>11</v>
      </c>
      <c r="D6" s="11" t="s">
        <v>109</v>
      </c>
      <c r="E6" s="14">
        <v>1</v>
      </c>
      <c r="F6" s="14">
        <v>1</v>
      </c>
      <c r="G6" s="15">
        <v>0.09</v>
      </c>
      <c r="H6" s="53">
        <v>1</v>
      </c>
      <c r="I6" s="3">
        <f>PRODUCT(H6,G6)</f>
        <v>0.09</v>
      </c>
      <c r="J6" s="30">
        <v>4</v>
      </c>
      <c r="K6" s="3">
        <f>PRODUCT(J6,G6)</f>
        <v>0.36</v>
      </c>
      <c r="L6" s="17"/>
    </row>
    <row r="7" spans="1:12" s="14" customFormat="1" ht="12">
      <c r="A7" s="52" t="s">
        <v>190</v>
      </c>
      <c r="B7" s="12" t="s">
        <v>2</v>
      </c>
      <c r="C7" s="2" t="s">
        <v>11</v>
      </c>
      <c r="D7" s="11" t="s">
        <v>191</v>
      </c>
      <c r="E7" s="14">
        <v>1</v>
      </c>
      <c r="F7" s="14">
        <v>1</v>
      </c>
      <c r="G7" s="15">
        <v>0.09</v>
      </c>
      <c r="H7" s="53">
        <v>1</v>
      </c>
      <c r="I7" s="3">
        <f>PRODUCT(H7,G7)</f>
        <v>0.09</v>
      </c>
      <c r="J7" s="30">
        <v>4</v>
      </c>
      <c r="K7" s="3">
        <f>PRODUCT(J7,G7)</f>
        <v>0.36</v>
      </c>
      <c r="L7" s="17"/>
    </row>
    <row r="8" spans="1:12" s="14" customFormat="1" ht="12">
      <c r="A8" s="52" t="s">
        <v>192</v>
      </c>
      <c r="B8" s="12" t="s">
        <v>2</v>
      </c>
      <c r="C8" s="2" t="s">
        <v>11</v>
      </c>
      <c r="D8" s="11" t="s">
        <v>193</v>
      </c>
      <c r="E8" s="14">
        <v>1</v>
      </c>
      <c r="F8" s="14">
        <v>1</v>
      </c>
      <c r="G8" s="15">
        <v>0.09</v>
      </c>
      <c r="H8" s="53">
        <v>1</v>
      </c>
      <c r="I8" s="3">
        <f>PRODUCT(H8,G8)</f>
        <v>0.09</v>
      </c>
      <c r="J8" s="30">
        <v>4</v>
      </c>
      <c r="K8" s="3">
        <f>PRODUCT(J8,G8)</f>
        <v>0.36</v>
      </c>
      <c r="L8" s="17"/>
    </row>
    <row r="9" spans="1:12" s="14" customFormat="1" ht="12">
      <c r="A9" s="52" t="s">
        <v>93</v>
      </c>
      <c r="B9" s="12" t="s">
        <v>2</v>
      </c>
      <c r="C9" s="2" t="s">
        <v>11</v>
      </c>
      <c r="D9" s="11" t="s">
        <v>110</v>
      </c>
      <c r="E9" s="14">
        <v>1</v>
      </c>
      <c r="F9" s="14">
        <v>1</v>
      </c>
      <c r="G9" s="15">
        <v>0.09</v>
      </c>
      <c r="H9" s="53">
        <v>2</v>
      </c>
      <c r="I9" s="3">
        <f aca="true" t="shared" si="0" ref="I9:I22">PRODUCT(H9,G9)</f>
        <v>0.18</v>
      </c>
      <c r="J9" s="30">
        <v>6</v>
      </c>
      <c r="K9" s="3">
        <f>PRODUCT(J9,G9)</f>
        <v>0.54</v>
      </c>
      <c r="L9" s="17"/>
    </row>
    <row r="10" spans="1:13" ht="12">
      <c r="A10" s="24" t="s">
        <v>1</v>
      </c>
      <c r="B10" s="12" t="s">
        <v>2</v>
      </c>
      <c r="C10" s="2" t="s">
        <v>11</v>
      </c>
      <c r="D10" s="11" t="s">
        <v>7</v>
      </c>
      <c r="E10">
        <v>1</v>
      </c>
      <c r="F10">
        <v>1</v>
      </c>
      <c r="G10" s="15">
        <v>0.09</v>
      </c>
      <c r="H10" s="53">
        <v>2</v>
      </c>
      <c r="I10" s="3">
        <f t="shared" si="0"/>
        <v>0.18</v>
      </c>
      <c r="J10" s="43" t="s">
        <v>111</v>
      </c>
      <c r="K10" s="3">
        <f>PRODUCT(J10,0)</f>
        <v>0</v>
      </c>
      <c r="M10" s="16"/>
    </row>
    <row r="11" spans="1:13" ht="12">
      <c r="A11" s="24" t="s">
        <v>194</v>
      </c>
      <c r="B11" s="12" t="s">
        <v>2</v>
      </c>
      <c r="C11" s="2" t="s">
        <v>11</v>
      </c>
      <c r="D11" s="11" t="s">
        <v>195</v>
      </c>
      <c r="E11">
        <v>1</v>
      </c>
      <c r="F11">
        <v>1</v>
      </c>
      <c r="G11" s="3">
        <v>0.09</v>
      </c>
      <c r="H11" s="53">
        <v>1</v>
      </c>
      <c r="I11" s="3">
        <f>PRODUCT(H11,G11)</f>
        <v>0.09</v>
      </c>
      <c r="J11" s="43" t="s">
        <v>111</v>
      </c>
      <c r="K11" s="3">
        <f>PRODUCT(J11,0)</f>
        <v>0</v>
      </c>
      <c r="M11" s="16"/>
    </row>
    <row r="12" spans="1:13" ht="12">
      <c r="A12" s="24" t="s">
        <v>94</v>
      </c>
      <c r="B12" s="12" t="s">
        <v>2</v>
      </c>
      <c r="C12" s="2" t="s">
        <v>11</v>
      </c>
      <c r="D12" s="11" t="s">
        <v>112</v>
      </c>
      <c r="E12">
        <v>1</v>
      </c>
      <c r="F12">
        <v>1</v>
      </c>
      <c r="G12" s="3">
        <v>0.09</v>
      </c>
      <c r="H12" s="53">
        <v>3</v>
      </c>
      <c r="I12" s="3">
        <f>PRODUCT(H12,G24)</f>
        <v>0.27</v>
      </c>
      <c r="J12" s="28">
        <v>10</v>
      </c>
      <c r="K12" s="3">
        <f>PRODUCT(J12,G24)</f>
        <v>0.8999999999999999</v>
      </c>
      <c r="M12" s="16"/>
    </row>
    <row r="13" spans="1:13" ht="12">
      <c r="A13" s="24" t="s">
        <v>95</v>
      </c>
      <c r="B13" s="12" t="s">
        <v>2</v>
      </c>
      <c r="C13" s="2" t="s">
        <v>11</v>
      </c>
      <c r="D13" s="11" t="s">
        <v>113</v>
      </c>
      <c r="E13">
        <v>1</v>
      </c>
      <c r="F13">
        <v>1</v>
      </c>
      <c r="G13" s="3">
        <v>0.09</v>
      </c>
      <c r="H13" s="53">
        <v>2</v>
      </c>
      <c r="I13" s="3">
        <f t="shared" si="0"/>
        <v>0.18</v>
      </c>
      <c r="J13" s="28">
        <v>5</v>
      </c>
      <c r="K13" s="3">
        <f>PRODUCT(J13,G13)</f>
        <v>0.44999999999999996</v>
      </c>
      <c r="M13" s="16"/>
    </row>
    <row r="14" spans="1:13" ht="12">
      <c r="A14" s="24" t="s">
        <v>196</v>
      </c>
      <c r="B14" s="12" t="s">
        <v>2</v>
      </c>
      <c r="C14" s="2" t="s">
        <v>11</v>
      </c>
      <c r="D14" s="11" t="s">
        <v>197</v>
      </c>
      <c r="E14">
        <v>1</v>
      </c>
      <c r="F14">
        <v>1</v>
      </c>
      <c r="G14" s="3">
        <v>0.09</v>
      </c>
      <c r="H14" s="53">
        <v>1</v>
      </c>
      <c r="I14" s="3">
        <f>PRODUCT(H14,G14)</f>
        <v>0.09</v>
      </c>
      <c r="J14" s="28">
        <v>5</v>
      </c>
      <c r="K14" s="3">
        <f>PRODUCT(J14,G14)</f>
        <v>0.44999999999999996</v>
      </c>
      <c r="M14" s="16"/>
    </row>
    <row r="15" spans="1:13" ht="12">
      <c r="A15" s="24" t="s">
        <v>198</v>
      </c>
      <c r="B15" s="12" t="s">
        <v>2</v>
      </c>
      <c r="C15" s="2" t="s">
        <v>11</v>
      </c>
      <c r="D15" s="11" t="s">
        <v>199</v>
      </c>
      <c r="E15">
        <v>1</v>
      </c>
      <c r="F15">
        <v>1</v>
      </c>
      <c r="G15" s="3">
        <v>0.09</v>
      </c>
      <c r="H15" s="53">
        <v>1</v>
      </c>
      <c r="I15" s="3">
        <f>PRODUCT(H15,G15)</f>
        <v>0.09</v>
      </c>
      <c r="J15" s="28">
        <v>5</v>
      </c>
      <c r="K15" s="3">
        <f>PRODUCT(J15,G15)</f>
        <v>0.44999999999999996</v>
      </c>
      <c r="M15" s="16"/>
    </row>
    <row r="16" spans="1:13" ht="12">
      <c r="A16" s="24" t="s">
        <v>96</v>
      </c>
      <c r="B16" s="12" t="s">
        <v>2</v>
      </c>
      <c r="C16" s="2" t="s">
        <v>11</v>
      </c>
      <c r="D16" s="11" t="s">
        <v>114</v>
      </c>
      <c r="E16">
        <v>1</v>
      </c>
      <c r="F16">
        <v>1</v>
      </c>
      <c r="G16" s="3">
        <v>0.09</v>
      </c>
      <c r="H16" s="53">
        <v>3</v>
      </c>
      <c r="I16" s="3">
        <f t="shared" si="0"/>
        <v>0.27</v>
      </c>
      <c r="J16" s="43" t="s">
        <v>111</v>
      </c>
      <c r="K16" s="3">
        <f>PRODUCT(J16,0)</f>
        <v>0</v>
      </c>
      <c r="M16" s="16"/>
    </row>
    <row r="17" spans="1:13" ht="12">
      <c r="A17" s="24" t="s">
        <v>97</v>
      </c>
      <c r="B17" s="12" t="s">
        <v>2</v>
      </c>
      <c r="C17" s="2" t="s">
        <v>11</v>
      </c>
      <c r="D17" s="11" t="s">
        <v>115</v>
      </c>
      <c r="E17">
        <v>1</v>
      </c>
      <c r="F17">
        <v>1</v>
      </c>
      <c r="G17" s="3">
        <v>0.09</v>
      </c>
      <c r="H17" s="53">
        <v>1</v>
      </c>
      <c r="I17" s="3">
        <f t="shared" si="0"/>
        <v>0.09</v>
      </c>
      <c r="J17" s="28">
        <v>5</v>
      </c>
      <c r="K17" s="3">
        <f>PRODUCT(J17,G17)</f>
        <v>0.44999999999999996</v>
      </c>
      <c r="M17" s="16"/>
    </row>
    <row r="18" spans="1:13" ht="12">
      <c r="A18" s="24" t="s">
        <v>200</v>
      </c>
      <c r="B18" s="12" t="s">
        <v>2</v>
      </c>
      <c r="C18" s="2" t="s">
        <v>11</v>
      </c>
      <c r="D18" s="11" t="s">
        <v>201</v>
      </c>
      <c r="E18">
        <v>1</v>
      </c>
      <c r="F18">
        <v>1</v>
      </c>
      <c r="G18" s="3">
        <v>0.09</v>
      </c>
      <c r="H18" s="53">
        <v>1</v>
      </c>
      <c r="I18" s="3">
        <f t="shared" si="0"/>
        <v>0.09</v>
      </c>
      <c r="J18" s="28">
        <v>5</v>
      </c>
      <c r="K18" s="3">
        <f>PRODUCT(J18,G18)</f>
        <v>0.44999999999999996</v>
      </c>
      <c r="M18" s="16"/>
    </row>
    <row r="19" spans="1:13" ht="12">
      <c r="A19" s="24" t="s">
        <v>65</v>
      </c>
      <c r="B19" s="12" t="s">
        <v>2</v>
      </c>
      <c r="C19" s="2" t="s">
        <v>11</v>
      </c>
      <c r="D19" s="11" t="s">
        <v>66</v>
      </c>
      <c r="E19">
        <v>1</v>
      </c>
      <c r="F19">
        <v>1</v>
      </c>
      <c r="G19" s="3">
        <v>0.09</v>
      </c>
      <c r="H19" s="53">
        <v>2</v>
      </c>
      <c r="I19" s="3">
        <f t="shared" si="0"/>
        <v>0.18</v>
      </c>
      <c r="J19" s="28">
        <v>5</v>
      </c>
      <c r="K19" s="3">
        <f>PRODUCT(J19,G19)</f>
        <v>0.44999999999999996</v>
      </c>
      <c r="M19" s="16"/>
    </row>
    <row r="20" spans="1:13" ht="12">
      <c r="A20" s="24" t="s">
        <v>98</v>
      </c>
      <c r="B20" s="12" t="s">
        <v>2</v>
      </c>
      <c r="C20" s="2" t="s">
        <v>11</v>
      </c>
      <c r="D20" s="11" t="s">
        <v>116</v>
      </c>
      <c r="E20">
        <v>1</v>
      </c>
      <c r="F20">
        <v>1</v>
      </c>
      <c r="G20" s="3">
        <v>0.09</v>
      </c>
      <c r="H20" s="53">
        <v>8</v>
      </c>
      <c r="I20" s="3">
        <f t="shared" si="0"/>
        <v>0.72</v>
      </c>
      <c r="J20" s="43" t="s">
        <v>111</v>
      </c>
      <c r="K20" s="3">
        <f>PRODUCT(J20,0)</f>
        <v>0</v>
      </c>
      <c r="M20" s="16"/>
    </row>
    <row r="21" spans="1:13" ht="12">
      <c r="A21" s="24" t="s">
        <v>202</v>
      </c>
      <c r="B21" s="12" t="s">
        <v>2</v>
      </c>
      <c r="C21" s="2" t="s">
        <v>11</v>
      </c>
      <c r="D21" s="11" t="s">
        <v>203</v>
      </c>
      <c r="E21">
        <v>1</v>
      </c>
      <c r="F21">
        <v>1</v>
      </c>
      <c r="G21" s="3">
        <v>0.09</v>
      </c>
      <c r="H21" s="53">
        <v>1</v>
      </c>
      <c r="I21" s="3">
        <f>PRODUCT(H21,G21)</f>
        <v>0.09</v>
      </c>
      <c r="J21" s="28">
        <v>5</v>
      </c>
      <c r="K21" s="3">
        <f>PRODUCT(J21,G21)</f>
        <v>0.44999999999999996</v>
      </c>
      <c r="M21" s="16"/>
    </row>
    <row r="22" spans="1:13" ht="12">
      <c r="A22" s="24" t="s">
        <v>99</v>
      </c>
      <c r="B22" s="12" t="s">
        <v>2</v>
      </c>
      <c r="C22" s="2" t="s">
        <v>11</v>
      </c>
      <c r="D22" s="11" t="s">
        <v>117</v>
      </c>
      <c r="E22">
        <v>1</v>
      </c>
      <c r="F22">
        <v>1</v>
      </c>
      <c r="G22" s="3">
        <v>0.09</v>
      </c>
      <c r="H22" s="53">
        <v>16</v>
      </c>
      <c r="I22" s="3">
        <f t="shared" si="0"/>
        <v>1.44</v>
      </c>
      <c r="J22" s="28">
        <v>200</v>
      </c>
      <c r="K22" s="3">
        <f>PRODUCT(J22,0.02)</f>
        <v>4</v>
      </c>
      <c r="L22" s="8" t="s">
        <v>235</v>
      </c>
      <c r="M22" s="16"/>
    </row>
    <row r="23" spans="1:13" ht="12">
      <c r="A23" s="24" t="s">
        <v>205</v>
      </c>
      <c r="B23" s="12" t="s">
        <v>2</v>
      </c>
      <c r="C23" s="2" t="s">
        <v>11</v>
      </c>
      <c r="D23" s="11" t="s">
        <v>204</v>
      </c>
      <c r="E23">
        <v>1</v>
      </c>
      <c r="F23">
        <v>1</v>
      </c>
      <c r="G23" s="3">
        <v>0.09</v>
      </c>
      <c r="H23" s="53">
        <v>2</v>
      </c>
      <c r="I23" s="3">
        <f aca="true" t="shared" si="1" ref="I23:I28">PRODUCT(H23,G23)</f>
        <v>0.18</v>
      </c>
      <c r="J23" s="28">
        <v>6</v>
      </c>
      <c r="K23" s="3">
        <f>PRODUCT(J23,G23)</f>
        <v>0.54</v>
      </c>
      <c r="M23" s="16"/>
    </row>
    <row r="24" spans="1:13" ht="12">
      <c r="A24" s="24" t="s">
        <v>59</v>
      </c>
      <c r="B24" s="12" t="s">
        <v>2</v>
      </c>
      <c r="C24" s="2" t="s">
        <v>11</v>
      </c>
      <c r="D24" s="11" t="s">
        <v>67</v>
      </c>
      <c r="E24">
        <v>1</v>
      </c>
      <c r="F24">
        <v>1</v>
      </c>
      <c r="G24" s="3">
        <v>0.09</v>
      </c>
      <c r="H24" s="53">
        <v>4</v>
      </c>
      <c r="I24" s="3">
        <f t="shared" si="1"/>
        <v>0.36</v>
      </c>
      <c r="J24" s="43" t="s">
        <v>111</v>
      </c>
      <c r="K24" s="3">
        <f>PRODUCT(J24,0)</f>
        <v>0</v>
      </c>
      <c r="M24" s="16"/>
    </row>
    <row r="25" spans="1:13" ht="12">
      <c r="A25" s="24" t="s">
        <v>100</v>
      </c>
      <c r="B25" s="12" t="s">
        <v>2</v>
      </c>
      <c r="C25" s="2" t="s">
        <v>11</v>
      </c>
      <c r="D25" s="11" t="s">
        <v>118</v>
      </c>
      <c r="E25">
        <v>1</v>
      </c>
      <c r="F25">
        <v>1</v>
      </c>
      <c r="G25" s="3">
        <v>0.09</v>
      </c>
      <c r="H25" s="53">
        <v>2</v>
      </c>
      <c r="I25" s="3">
        <f t="shared" si="1"/>
        <v>0.18</v>
      </c>
      <c r="J25" s="28">
        <v>5</v>
      </c>
      <c r="K25" s="3">
        <f>PRODUCT(J25,G25)</f>
        <v>0.44999999999999996</v>
      </c>
      <c r="M25" s="16"/>
    </row>
    <row r="26" spans="1:13" ht="12">
      <c r="A26" s="24" t="s">
        <v>101</v>
      </c>
      <c r="B26" s="12" t="s">
        <v>2</v>
      </c>
      <c r="C26" s="2" t="s">
        <v>11</v>
      </c>
      <c r="D26" s="11" t="s">
        <v>9</v>
      </c>
      <c r="E26">
        <v>1</v>
      </c>
      <c r="F26">
        <v>1</v>
      </c>
      <c r="G26" s="3">
        <v>0.09</v>
      </c>
      <c r="H26" s="53">
        <v>3</v>
      </c>
      <c r="I26" s="3">
        <f t="shared" si="1"/>
        <v>0.27</v>
      </c>
      <c r="J26" s="43" t="s">
        <v>111</v>
      </c>
      <c r="K26" s="3">
        <f>PRODUCT(J26,0)</f>
        <v>0</v>
      </c>
      <c r="M26" s="16"/>
    </row>
    <row r="27" spans="1:13" ht="12">
      <c r="A27" s="24" t="s">
        <v>206</v>
      </c>
      <c r="B27" s="12" t="s">
        <v>2</v>
      </c>
      <c r="C27" s="2" t="s">
        <v>11</v>
      </c>
      <c r="D27" s="11" t="s">
        <v>207</v>
      </c>
      <c r="E27">
        <v>1</v>
      </c>
      <c r="F27">
        <v>1</v>
      </c>
      <c r="G27" s="3">
        <v>0.09</v>
      </c>
      <c r="H27" s="53">
        <v>1</v>
      </c>
      <c r="I27" s="3">
        <f t="shared" si="1"/>
        <v>0.09</v>
      </c>
      <c r="J27" s="28">
        <v>5</v>
      </c>
      <c r="K27" s="3">
        <f>PRODUCT(J27,G27)</f>
        <v>0.44999999999999996</v>
      </c>
      <c r="M27" s="16"/>
    </row>
    <row r="28" spans="1:13" ht="12">
      <c r="A28" s="24" t="s">
        <v>107</v>
      </c>
      <c r="B28" s="12" t="s">
        <v>2</v>
      </c>
      <c r="C28" s="2" t="s">
        <v>11</v>
      </c>
      <c r="D28" s="11" t="s">
        <v>119</v>
      </c>
      <c r="E28">
        <v>1</v>
      </c>
      <c r="F28">
        <v>1</v>
      </c>
      <c r="G28" s="3">
        <v>0.09</v>
      </c>
      <c r="H28" s="53">
        <v>5</v>
      </c>
      <c r="I28" s="3">
        <f t="shared" si="1"/>
        <v>0.44999999999999996</v>
      </c>
      <c r="J28" s="28">
        <v>5</v>
      </c>
      <c r="K28" s="3">
        <f>PRODUCT(J28,G28)</f>
        <v>0.44999999999999996</v>
      </c>
      <c r="M28" s="16"/>
    </row>
    <row r="29" spans="2:13" s="14" customFormat="1" ht="12">
      <c r="B29" s="20"/>
      <c r="C29" s="21"/>
      <c r="D29" s="22"/>
      <c r="G29" s="15"/>
      <c r="H29" s="44"/>
      <c r="I29" s="15"/>
      <c r="J29" s="30"/>
      <c r="K29" s="15"/>
      <c r="L29" s="17"/>
      <c r="M29" s="18"/>
    </row>
    <row r="30" spans="1:13" s="14" customFormat="1" ht="12.75">
      <c r="A30" s="19" t="s">
        <v>223</v>
      </c>
      <c r="B30" s="20"/>
      <c r="C30" s="21"/>
      <c r="D30" s="22"/>
      <c r="G30" s="15"/>
      <c r="H30" s="44"/>
      <c r="I30" s="15"/>
      <c r="J30" s="30"/>
      <c r="K30" s="15"/>
      <c r="L30" s="17"/>
      <c r="M30" s="18"/>
    </row>
    <row r="31" spans="1:13" s="14" customFormat="1" ht="12">
      <c r="A31" s="24" t="s">
        <v>225</v>
      </c>
      <c r="B31" s="12" t="s">
        <v>2</v>
      </c>
      <c r="C31" s="21" t="s">
        <v>226</v>
      </c>
      <c r="D31" s="35" t="s">
        <v>224</v>
      </c>
      <c r="E31" s="14">
        <v>1</v>
      </c>
      <c r="F31" s="14">
        <v>1</v>
      </c>
      <c r="G31" s="15">
        <v>1.23</v>
      </c>
      <c r="H31" s="53">
        <v>1</v>
      </c>
      <c r="I31" s="3">
        <f>PRODUCT(H31,G31)</f>
        <v>1.23</v>
      </c>
      <c r="J31" s="30">
        <v>3</v>
      </c>
      <c r="K31" s="3">
        <f>PRODUCT(J31,G31)</f>
        <v>3.69</v>
      </c>
      <c r="L31" s="17"/>
      <c r="M31" s="18"/>
    </row>
    <row r="32" spans="2:13" s="14" customFormat="1" ht="12">
      <c r="B32" s="20"/>
      <c r="C32" s="21"/>
      <c r="D32" s="22"/>
      <c r="G32" s="15"/>
      <c r="H32" s="44"/>
      <c r="I32" s="15"/>
      <c r="J32" s="30"/>
      <c r="K32" s="15"/>
      <c r="L32" s="17"/>
      <c r="M32" s="18"/>
    </row>
    <row r="33" spans="1:13" s="14" customFormat="1" ht="12.75">
      <c r="A33" s="19" t="s">
        <v>227</v>
      </c>
      <c r="B33" s="20"/>
      <c r="C33" s="21"/>
      <c r="D33" s="22"/>
      <c r="G33" s="15"/>
      <c r="H33" s="44"/>
      <c r="I33" s="15"/>
      <c r="J33" s="30"/>
      <c r="K33" s="15"/>
      <c r="L33" s="17"/>
      <c r="M33" s="18"/>
    </row>
    <row r="34" spans="1:13" s="14" customFormat="1" ht="12">
      <c r="A34" s="24" t="s">
        <v>230</v>
      </c>
      <c r="B34" s="20" t="s">
        <v>245</v>
      </c>
      <c r="C34" s="21" t="s">
        <v>229</v>
      </c>
      <c r="D34" s="11" t="s">
        <v>228</v>
      </c>
      <c r="E34" s="14">
        <v>1</v>
      </c>
      <c r="F34" s="14">
        <v>1</v>
      </c>
      <c r="G34" s="56">
        <v>1.2</v>
      </c>
      <c r="H34" s="53">
        <v>8</v>
      </c>
      <c r="I34" s="57">
        <f>PRODUCT(H34,G34)</f>
        <v>9.6</v>
      </c>
      <c r="J34" s="30">
        <v>20</v>
      </c>
      <c r="K34" s="57">
        <f>PRODUCT(J34,G34)</f>
        <v>24</v>
      </c>
      <c r="L34" s="17"/>
      <c r="M34" s="18" t="s">
        <v>244</v>
      </c>
    </row>
    <row r="35" spans="1:12" s="14" customFormat="1" ht="12">
      <c r="A35" s="31"/>
      <c r="B35" s="20"/>
      <c r="C35" s="21"/>
      <c r="D35" s="26"/>
      <c r="G35" s="15"/>
      <c r="H35" s="30"/>
      <c r="I35" s="15"/>
      <c r="J35" s="30"/>
      <c r="K35" s="15"/>
      <c r="L35" s="17"/>
    </row>
    <row r="36" spans="1:12" s="27" customFormat="1" ht="12">
      <c r="A36" s="32" t="s">
        <v>75</v>
      </c>
      <c r="B36" s="36"/>
      <c r="C36" s="37"/>
      <c r="D36" s="38"/>
      <c r="G36" s="39"/>
      <c r="H36" s="40"/>
      <c r="I36" s="39"/>
      <c r="J36" s="40"/>
      <c r="K36" s="39">
        <f>SUM(K5:K35)</f>
        <v>39.79</v>
      </c>
      <c r="L36" s="41"/>
    </row>
    <row r="37" spans="1:12" s="27" customFormat="1" ht="12">
      <c r="A37" s="32" t="s">
        <v>76</v>
      </c>
      <c r="B37" s="36"/>
      <c r="C37" s="37"/>
      <c r="D37" s="42"/>
      <c r="G37" s="39"/>
      <c r="H37" s="40"/>
      <c r="I37" s="39"/>
      <c r="J37" s="40"/>
      <c r="K37" s="39">
        <f>SUM(K36)</f>
        <v>39.79</v>
      </c>
      <c r="L37" s="41"/>
    </row>
    <row r="38" spans="1:12" s="14" customFormat="1" ht="12">
      <c r="A38" s="31"/>
      <c r="B38" s="12"/>
      <c r="C38" s="21"/>
      <c r="D38" s="22"/>
      <c r="G38" s="15"/>
      <c r="H38" s="30"/>
      <c r="I38" s="15"/>
      <c r="J38" s="30"/>
      <c r="K38" s="15"/>
      <c r="L38" s="17"/>
    </row>
    <row r="39" spans="1:12" s="5" customFormat="1" ht="12.75">
      <c r="A39" s="4" t="s">
        <v>23</v>
      </c>
      <c r="B39" s="13"/>
      <c r="C39" s="6"/>
      <c r="D39" s="11"/>
      <c r="G39" s="7"/>
      <c r="H39" s="29"/>
      <c r="I39" s="7"/>
      <c r="J39" s="29"/>
      <c r="K39" s="7"/>
      <c r="L39" s="9"/>
    </row>
    <row r="40" spans="1:12" ht="25.5">
      <c r="A40" s="1" t="s">
        <v>123</v>
      </c>
      <c r="L40" s="8" t="s">
        <v>45</v>
      </c>
    </row>
    <row r="41" spans="1:11" ht="12">
      <c r="A41" s="33" t="s">
        <v>165</v>
      </c>
      <c r="B41" s="12" t="s">
        <v>2</v>
      </c>
      <c r="C41" s="2" t="s">
        <v>11</v>
      </c>
      <c r="D41" s="35" t="s">
        <v>166</v>
      </c>
      <c r="E41">
        <v>1</v>
      </c>
      <c r="F41">
        <v>1</v>
      </c>
      <c r="G41" s="3">
        <v>0.22</v>
      </c>
      <c r="H41" s="40">
        <v>2</v>
      </c>
      <c r="I41" s="3">
        <f aca="true" t="shared" si="2" ref="I41:I46">PRODUCT(H41,G41)</f>
        <v>0.44</v>
      </c>
      <c r="J41" s="28">
        <v>6</v>
      </c>
      <c r="K41" s="3">
        <f aca="true" t="shared" si="3" ref="K41:K46">PRODUCT(J41,G41)</f>
        <v>1.32</v>
      </c>
    </row>
    <row r="42" spans="1:11" ht="12">
      <c r="A42" s="33" t="s">
        <v>15</v>
      </c>
      <c r="B42" s="12" t="s">
        <v>2</v>
      </c>
      <c r="C42" s="2" t="s">
        <v>11</v>
      </c>
      <c r="D42" s="35" t="s">
        <v>120</v>
      </c>
      <c r="E42">
        <v>1</v>
      </c>
      <c r="F42">
        <v>1</v>
      </c>
      <c r="G42" s="3">
        <v>0.22</v>
      </c>
      <c r="H42" s="40">
        <v>4</v>
      </c>
      <c r="I42" s="3">
        <f t="shared" si="2"/>
        <v>0.88</v>
      </c>
      <c r="J42" s="28">
        <v>10</v>
      </c>
      <c r="K42" s="3">
        <f t="shared" si="3"/>
        <v>2.2</v>
      </c>
    </row>
    <row r="43" spans="1:13" s="51" customFormat="1" ht="12">
      <c r="A43" s="51" t="s">
        <v>16</v>
      </c>
      <c r="B43" s="59" t="s">
        <v>2</v>
      </c>
      <c r="C43" s="60" t="s">
        <v>11</v>
      </c>
      <c r="D43" s="61" t="s">
        <v>61</v>
      </c>
      <c r="E43" s="51">
        <v>1</v>
      </c>
      <c r="F43" s="51">
        <v>1</v>
      </c>
      <c r="G43" s="62">
        <v>0.24</v>
      </c>
      <c r="H43" s="49">
        <v>2</v>
      </c>
      <c r="I43" s="62">
        <f t="shared" si="2"/>
        <v>0.48</v>
      </c>
      <c r="J43" s="49">
        <v>5</v>
      </c>
      <c r="K43" s="62">
        <f t="shared" si="3"/>
        <v>1.2</v>
      </c>
      <c r="L43" s="63"/>
      <c r="M43" s="64" t="s">
        <v>68</v>
      </c>
    </row>
    <row r="44" spans="1:13" ht="12">
      <c r="A44" s="24" t="s">
        <v>102</v>
      </c>
      <c r="B44" s="12" t="s">
        <v>2</v>
      </c>
      <c r="C44" s="2" t="s">
        <v>11</v>
      </c>
      <c r="D44" s="35" t="s">
        <v>121</v>
      </c>
      <c r="E44">
        <v>1</v>
      </c>
      <c r="F44">
        <v>1</v>
      </c>
      <c r="G44" s="3">
        <v>0.34</v>
      </c>
      <c r="H44" s="40">
        <v>4</v>
      </c>
      <c r="I44" s="3">
        <f t="shared" si="2"/>
        <v>1.36</v>
      </c>
      <c r="J44" s="28">
        <v>8</v>
      </c>
      <c r="K44" s="3">
        <f t="shared" si="3"/>
        <v>2.72</v>
      </c>
      <c r="M44" s="16"/>
    </row>
    <row r="45" spans="1:13" s="51" customFormat="1" ht="12">
      <c r="A45" s="51" t="s">
        <v>103</v>
      </c>
      <c r="B45" s="59" t="s">
        <v>2</v>
      </c>
      <c r="C45" s="60" t="s">
        <v>11</v>
      </c>
      <c r="D45" s="61" t="s">
        <v>122</v>
      </c>
      <c r="E45" s="51">
        <v>1</v>
      </c>
      <c r="F45" s="51">
        <v>1</v>
      </c>
      <c r="G45" s="62">
        <v>0.35</v>
      </c>
      <c r="H45" s="49">
        <v>4</v>
      </c>
      <c r="I45" s="62">
        <f t="shared" si="2"/>
        <v>1.4</v>
      </c>
      <c r="J45" s="49">
        <v>10</v>
      </c>
      <c r="K45" s="62">
        <f t="shared" si="3"/>
        <v>3.5</v>
      </c>
      <c r="L45" s="63"/>
      <c r="M45" s="64"/>
    </row>
    <row r="46" spans="1:13" ht="12">
      <c r="A46" s="14" t="s">
        <v>104</v>
      </c>
      <c r="B46" s="12" t="s">
        <v>2</v>
      </c>
      <c r="C46" s="2" t="s">
        <v>11</v>
      </c>
      <c r="D46" s="35" t="s">
        <v>124</v>
      </c>
      <c r="E46">
        <v>1</v>
      </c>
      <c r="F46">
        <v>1</v>
      </c>
      <c r="G46" s="3">
        <v>0.97</v>
      </c>
      <c r="H46" s="40">
        <v>2</v>
      </c>
      <c r="I46" s="3">
        <f t="shared" si="2"/>
        <v>1.94</v>
      </c>
      <c r="J46" s="28">
        <v>4</v>
      </c>
      <c r="K46" s="3">
        <f t="shared" si="3"/>
        <v>3.88</v>
      </c>
      <c r="M46" s="16"/>
    </row>
    <row r="47" spans="1:13" ht="12.75">
      <c r="A47" s="19" t="s">
        <v>127</v>
      </c>
      <c r="D47" s="23"/>
      <c r="M47" s="16"/>
    </row>
    <row r="48" spans="1:11" ht="12">
      <c r="A48" s="33" t="s">
        <v>15</v>
      </c>
      <c r="B48" s="12" t="s">
        <v>2</v>
      </c>
      <c r="C48" s="2" t="s">
        <v>126</v>
      </c>
      <c r="D48" s="35" t="s">
        <v>125</v>
      </c>
      <c r="E48">
        <v>1</v>
      </c>
      <c r="F48">
        <v>1</v>
      </c>
      <c r="G48" s="3">
        <v>1.07</v>
      </c>
      <c r="H48" s="40">
        <v>2</v>
      </c>
      <c r="I48" s="3">
        <f>PRODUCT(H48,G48)</f>
        <v>2.14</v>
      </c>
      <c r="J48" s="28">
        <v>4</v>
      </c>
      <c r="K48" s="3">
        <f>PRODUCT(J48,G48)</f>
        <v>4.28</v>
      </c>
    </row>
    <row r="49" spans="1:12" ht="25.5">
      <c r="A49" s="19" t="s">
        <v>130</v>
      </c>
      <c r="L49" s="8" t="s">
        <v>62</v>
      </c>
    </row>
    <row r="50" spans="1:11" ht="12">
      <c r="A50" s="33" t="s">
        <v>105</v>
      </c>
      <c r="B50" s="12" t="s">
        <v>2</v>
      </c>
      <c r="C50" s="2" t="s">
        <v>20</v>
      </c>
      <c r="D50" s="11" t="s">
        <v>128</v>
      </c>
      <c r="E50">
        <v>1</v>
      </c>
      <c r="F50">
        <v>1</v>
      </c>
      <c r="G50" s="3">
        <v>0.23</v>
      </c>
      <c r="H50" s="40">
        <v>1</v>
      </c>
      <c r="I50" s="3">
        <f aca="true" t="shared" si="4" ref="I50:I56">PRODUCT(H50,G50)</f>
        <v>0.23</v>
      </c>
      <c r="J50" s="28">
        <v>4</v>
      </c>
      <c r="K50" s="3">
        <f>PRODUCT(J50,G50)</f>
        <v>0.92</v>
      </c>
    </row>
    <row r="51" spans="1:11" ht="12">
      <c r="A51" s="33" t="s">
        <v>163</v>
      </c>
      <c r="B51" s="12" t="s">
        <v>2</v>
      </c>
      <c r="C51" s="2" t="s">
        <v>20</v>
      </c>
      <c r="D51" s="11" t="s">
        <v>164</v>
      </c>
      <c r="E51">
        <v>1</v>
      </c>
      <c r="F51">
        <v>1</v>
      </c>
      <c r="G51" s="3">
        <v>0.33</v>
      </c>
      <c r="H51" s="40">
        <v>1</v>
      </c>
      <c r="I51" s="3">
        <f>PRODUCT(H51,G51)</f>
        <v>0.33</v>
      </c>
      <c r="J51" s="28">
        <v>4</v>
      </c>
      <c r="K51" s="3">
        <f>PRODUCT(J51,G51)</f>
        <v>1.32</v>
      </c>
    </row>
    <row r="52" spans="1:11" ht="12">
      <c r="A52" s="33" t="s">
        <v>106</v>
      </c>
      <c r="B52" s="12" t="s">
        <v>2</v>
      </c>
      <c r="C52" s="2" t="s">
        <v>20</v>
      </c>
      <c r="D52" s="11" t="s">
        <v>129</v>
      </c>
      <c r="E52">
        <v>1</v>
      </c>
      <c r="F52">
        <v>1</v>
      </c>
      <c r="G52" s="3">
        <v>0.14</v>
      </c>
      <c r="H52" s="40">
        <v>1</v>
      </c>
      <c r="I52" s="3">
        <f t="shared" si="4"/>
        <v>0.14</v>
      </c>
      <c r="J52" s="28">
        <v>4</v>
      </c>
      <c r="K52" s="3">
        <f>PRODUCT(J52,G52)</f>
        <v>0.56</v>
      </c>
    </row>
    <row r="53" spans="1:12" ht="25.5">
      <c r="A53" s="19" t="s">
        <v>143</v>
      </c>
      <c r="H53" s="30"/>
      <c r="L53" s="8" t="s">
        <v>63</v>
      </c>
    </row>
    <row r="54" spans="1:13" ht="12">
      <c r="A54" s="24" t="s">
        <v>281</v>
      </c>
      <c r="B54" s="12" t="s">
        <v>2</v>
      </c>
      <c r="C54" s="2" t="s">
        <v>20</v>
      </c>
      <c r="D54" s="5" t="s">
        <v>69</v>
      </c>
      <c r="E54">
        <v>1</v>
      </c>
      <c r="F54">
        <v>1</v>
      </c>
      <c r="G54" s="3">
        <v>0.13</v>
      </c>
      <c r="H54" s="40">
        <v>8</v>
      </c>
      <c r="I54" s="3">
        <f t="shared" si="4"/>
        <v>1.04</v>
      </c>
      <c r="J54" s="28">
        <v>20</v>
      </c>
      <c r="K54" s="3">
        <f>PRODUCT(J54,G54)</f>
        <v>2.6</v>
      </c>
      <c r="M54" s="16" t="s">
        <v>70</v>
      </c>
    </row>
    <row r="55" spans="1:13" ht="12">
      <c r="A55" s="24" t="s">
        <v>131</v>
      </c>
      <c r="B55" s="12" t="s">
        <v>2</v>
      </c>
      <c r="C55" s="2" t="s">
        <v>20</v>
      </c>
      <c r="D55" s="5" t="s">
        <v>71</v>
      </c>
      <c r="E55">
        <v>1</v>
      </c>
      <c r="F55">
        <v>1</v>
      </c>
      <c r="G55" s="3">
        <v>0.12</v>
      </c>
      <c r="H55" s="40">
        <v>1</v>
      </c>
      <c r="I55" s="3">
        <f t="shared" si="4"/>
        <v>0.12</v>
      </c>
      <c r="J55" s="28">
        <v>4</v>
      </c>
      <c r="K55" s="3">
        <f>PRODUCT(J55,G55)</f>
        <v>0.48</v>
      </c>
      <c r="M55" s="16" t="s">
        <v>72</v>
      </c>
    </row>
    <row r="56" spans="1:13" ht="12">
      <c r="A56" s="24" t="s">
        <v>173</v>
      </c>
      <c r="B56" s="12" t="s">
        <v>2</v>
      </c>
      <c r="C56" s="2" t="s">
        <v>20</v>
      </c>
      <c r="D56" s="5" t="s">
        <v>132</v>
      </c>
      <c r="E56">
        <v>1</v>
      </c>
      <c r="F56">
        <v>1</v>
      </c>
      <c r="G56" s="3">
        <v>0.14</v>
      </c>
      <c r="H56" s="40">
        <v>2</v>
      </c>
      <c r="I56" s="3">
        <f t="shared" si="4"/>
        <v>0.28</v>
      </c>
      <c r="J56" s="28">
        <v>6</v>
      </c>
      <c r="K56" s="3">
        <f>PRODUCT(J56,G56)</f>
        <v>0.8400000000000001</v>
      </c>
      <c r="M56" s="16"/>
    </row>
    <row r="57" spans="1:13" ht="12">
      <c r="A57" s="24" t="s">
        <v>174</v>
      </c>
      <c r="B57" s="12" t="s">
        <v>2</v>
      </c>
      <c r="C57" s="2" t="s">
        <v>20</v>
      </c>
      <c r="D57" s="5" t="s">
        <v>175</v>
      </c>
      <c r="E57">
        <v>1</v>
      </c>
      <c r="F57">
        <v>1</v>
      </c>
      <c r="G57" s="3">
        <v>0.44</v>
      </c>
      <c r="H57" s="40">
        <v>2</v>
      </c>
      <c r="I57" s="3">
        <f>PRODUCT(H57,G57)</f>
        <v>0.88</v>
      </c>
      <c r="J57" s="28">
        <v>6</v>
      </c>
      <c r="K57" s="3">
        <f>PRODUCT(J57,G57)</f>
        <v>2.64</v>
      </c>
      <c r="M57" s="16"/>
    </row>
    <row r="58" spans="1:13" ht="12">
      <c r="A58" s="14" t="s">
        <v>170</v>
      </c>
      <c r="D58"/>
      <c r="H58" s="30"/>
      <c r="M58" s="16"/>
    </row>
    <row r="59" spans="1:13" ht="12">
      <c r="A59" s="24" t="s">
        <v>171</v>
      </c>
      <c r="B59" s="12" t="s">
        <v>2</v>
      </c>
      <c r="C59" s="2" t="s">
        <v>126</v>
      </c>
      <c r="D59" s="5" t="s">
        <v>172</v>
      </c>
      <c r="E59">
        <v>1</v>
      </c>
      <c r="F59">
        <v>1</v>
      </c>
      <c r="G59" s="3">
        <v>0.09</v>
      </c>
      <c r="H59" s="40">
        <v>2</v>
      </c>
      <c r="I59" s="3">
        <f>PRODUCT(H59,G59)</f>
        <v>0.18</v>
      </c>
      <c r="J59" s="28">
        <v>6</v>
      </c>
      <c r="K59" s="3">
        <f>PRODUCT(J59,G59)</f>
        <v>0.54</v>
      </c>
      <c r="M59" s="16"/>
    </row>
    <row r="60" spans="1:13" s="14" customFormat="1" ht="12">
      <c r="A60" s="14" t="s">
        <v>259</v>
      </c>
      <c r="B60" s="20"/>
      <c r="C60" s="21"/>
      <c r="G60" s="15"/>
      <c r="H60" s="30"/>
      <c r="I60" s="15"/>
      <c r="J60" s="30"/>
      <c r="K60" s="15"/>
      <c r="L60" s="17"/>
      <c r="M60" s="18"/>
    </row>
    <row r="61" spans="1:13" s="14" customFormat="1" ht="12">
      <c r="A61" s="14" t="s">
        <v>260</v>
      </c>
      <c r="B61" s="20" t="s">
        <v>2</v>
      </c>
      <c r="C61" s="21" t="s">
        <v>20</v>
      </c>
      <c r="D61" s="14" t="s">
        <v>261</v>
      </c>
      <c r="E61" s="14">
        <v>1</v>
      </c>
      <c r="F61" s="14">
        <v>1</v>
      </c>
      <c r="G61" s="15">
        <v>0.42</v>
      </c>
      <c r="H61" s="30" t="s">
        <v>25</v>
      </c>
      <c r="I61" s="15" t="s">
        <v>25</v>
      </c>
      <c r="J61" s="30" t="s">
        <v>25</v>
      </c>
      <c r="K61" s="15" t="s">
        <v>25</v>
      </c>
      <c r="L61" s="17"/>
      <c r="M61" s="18"/>
    </row>
    <row r="62" spans="1:13" ht="12">
      <c r="A62" s="14" t="s">
        <v>25</v>
      </c>
      <c r="D62"/>
      <c r="M62" s="16"/>
    </row>
    <row r="63" spans="1:12" s="27" customFormat="1" ht="12">
      <c r="A63" s="32" t="s">
        <v>77</v>
      </c>
      <c r="B63" s="36"/>
      <c r="C63" s="37"/>
      <c r="D63" s="38"/>
      <c r="G63" s="39"/>
      <c r="H63" s="40"/>
      <c r="I63" s="39"/>
      <c r="J63" s="40"/>
      <c r="K63" s="39">
        <f>SUM(K41:K62)</f>
        <v>29.000000000000004</v>
      </c>
      <c r="L63" s="41"/>
    </row>
    <row r="64" spans="1:12" s="27" customFormat="1" ht="12">
      <c r="A64" s="32" t="s">
        <v>76</v>
      </c>
      <c r="B64" s="36"/>
      <c r="C64" s="37"/>
      <c r="D64" s="42"/>
      <c r="G64" s="39"/>
      <c r="H64" s="40"/>
      <c r="I64" s="39"/>
      <c r="J64" s="40"/>
      <c r="K64" s="39">
        <f>SUM(K36,K63)</f>
        <v>68.79</v>
      </c>
      <c r="L64" s="41"/>
    </row>
    <row r="65" spans="1:12" s="14" customFormat="1" ht="12">
      <c r="A65" s="31"/>
      <c r="B65" s="20"/>
      <c r="C65" s="21"/>
      <c r="D65" s="22"/>
      <c r="G65" s="15"/>
      <c r="H65" s="30"/>
      <c r="I65" s="15"/>
      <c r="J65" s="30"/>
      <c r="K65" s="15"/>
      <c r="L65" s="17"/>
    </row>
    <row r="66" spans="1:12" s="5" customFormat="1" ht="12.75">
      <c r="A66" s="4" t="s">
        <v>24</v>
      </c>
      <c r="B66" s="13"/>
      <c r="C66" s="6"/>
      <c r="D66" s="11"/>
      <c r="G66" s="7"/>
      <c r="H66" s="29"/>
      <c r="I66" s="7"/>
      <c r="J66" s="29"/>
      <c r="K66" s="7"/>
      <c r="L66" s="9"/>
    </row>
    <row r="67" spans="1:12" s="14" customFormat="1" ht="12.75">
      <c r="A67" s="19" t="s">
        <v>46</v>
      </c>
      <c r="B67" s="20"/>
      <c r="C67" s="21"/>
      <c r="D67" s="22"/>
      <c r="G67" s="15"/>
      <c r="H67" s="30"/>
      <c r="I67" s="15"/>
      <c r="J67" s="30"/>
      <c r="K67" s="15"/>
      <c r="L67" s="17"/>
    </row>
    <row r="68" spans="1:13" ht="12">
      <c r="A68" s="24" t="s">
        <v>167</v>
      </c>
      <c r="B68" s="12" t="s">
        <v>2</v>
      </c>
      <c r="C68" s="2" t="s">
        <v>22</v>
      </c>
      <c r="D68" s="5" t="s">
        <v>168</v>
      </c>
      <c r="E68">
        <v>1</v>
      </c>
      <c r="F68">
        <v>1</v>
      </c>
      <c r="G68" s="3">
        <v>0.46</v>
      </c>
      <c r="H68" s="40">
        <v>1</v>
      </c>
      <c r="I68" s="3">
        <f>PRODUCT(H68,G68)</f>
        <v>0.46</v>
      </c>
      <c r="J68" s="28">
        <v>4</v>
      </c>
      <c r="K68" s="3">
        <f>PRODUCT(J68,G68)</f>
        <v>1.84</v>
      </c>
      <c r="M68" s="16" t="s">
        <v>21</v>
      </c>
    </row>
    <row r="69" spans="1:13" ht="12">
      <c r="A69" s="24" t="s">
        <v>286</v>
      </c>
      <c r="B69" s="12" t="s">
        <v>2</v>
      </c>
      <c r="C69" s="2" t="s">
        <v>22</v>
      </c>
      <c r="D69" s="5" t="s">
        <v>287</v>
      </c>
      <c r="E69">
        <v>1</v>
      </c>
      <c r="F69">
        <v>1</v>
      </c>
      <c r="G69" s="3">
        <v>0.42</v>
      </c>
      <c r="H69" s="40">
        <v>1</v>
      </c>
      <c r="I69" s="3">
        <f>PRODUCT(H69,G69)</f>
        <v>0.42</v>
      </c>
      <c r="J69" s="28">
        <v>4</v>
      </c>
      <c r="K69" s="3">
        <f>PRODUCT(J69,G69)</f>
        <v>1.68</v>
      </c>
      <c r="M69" s="16"/>
    </row>
    <row r="70" spans="1:13" ht="37.5">
      <c r="A70" s="24" t="s">
        <v>169</v>
      </c>
      <c r="B70" s="12" t="s">
        <v>2</v>
      </c>
      <c r="C70" s="2" t="s">
        <v>22</v>
      </c>
      <c r="D70" s="35" t="s">
        <v>177</v>
      </c>
      <c r="E70">
        <v>1</v>
      </c>
      <c r="F70">
        <v>1</v>
      </c>
      <c r="G70" s="3">
        <v>0.46</v>
      </c>
      <c r="H70" s="40">
        <v>1</v>
      </c>
      <c r="I70" s="3">
        <f>PRODUCT(H70,G70)</f>
        <v>0.46</v>
      </c>
      <c r="J70" s="28">
        <v>4</v>
      </c>
      <c r="K70" s="3">
        <f>PRODUCT(J70,G70)</f>
        <v>1.84</v>
      </c>
      <c r="L70" s="8" t="s">
        <v>179</v>
      </c>
      <c r="M70" s="16"/>
    </row>
    <row r="71" spans="1:13" ht="12">
      <c r="A71" s="14"/>
      <c r="D71"/>
      <c r="M71" s="16"/>
    </row>
    <row r="72" spans="1:12" s="27" customFormat="1" ht="12">
      <c r="A72" s="32" t="s">
        <v>81</v>
      </c>
      <c r="B72" s="36"/>
      <c r="C72" s="37"/>
      <c r="D72" s="38"/>
      <c r="G72" s="39"/>
      <c r="H72" s="40"/>
      <c r="I72" s="39"/>
      <c r="J72" s="40"/>
      <c r="K72" s="39">
        <f>SUM(K68:K71)</f>
        <v>5.36</v>
      </c>
      <c r="L72" s="41"/>
    </row>
    <row r="73" spans="1:12" s="27" customFormat="1" ht="12">
      <c r="A73" s="32" t="s">
        <v>76</v>
      </c>
      <c r="B73" s="36"/>
      <c r="C73" s="37"/>
      <c r="D73" s="42"/>
      <c r="G73" s="39"/>
      <c r="H73" s="40"/>
      <c r="I73" s="39"/>
      <c r="J73" s="40"/>
      <c r="K73" s="39">
        <f>SUM(K36,K63,K72)</f>
        <v>74.15</v>
      </c>
      <c r="L73" s="41"/>
    </row>
    <row r="74" spans="1:12" s="14" customFormat="1" ht="12.75">
      <c r="A74" s="19"/>
      <c r="B74" s="20"/>
      <c r="C74" s="21"/>
      <c r="D74" s="22"/>
      <c r="G74" s="15"/>
      <c r="H74" s="30"/>
      <c r="I74" s="15"/>
      <c r="J74" s="30"/>
      <c r="K74" s="15"/>
      <c r="L74" s="17"/>
    </row>
    <row r="75" spans="1:12" s="5" customFormat="1" ht="12.75">
      <c r="A75" s="4" t="s">
        <v>42</v>
      </c>
      <c r="B75" s="13"/>
      <c r="C75" s="6"/>
      <c r="D75" s="11"/>
      <c r="G75" s="7"/>
      <c r="H75" s="29"/>
      <c r="I75" s="7"/>
      <c r="J75" s="29"/>
      <c r="K75" s="7"/>
      <c r="L75" s="9"/>
    </row>
    <row r="76" spans="1:12" s="14" customFormat="1" ht="12">
      <c r="A76" s="33" t="s">
        <v>149</v>
      </c>
      <c r="B76" s="12" t="s">
        <v>2</v>
      </c>
      <c r="C76" s="2" t="s">
        <v>133</v>
      </c>
      <c r="D76" s="5" t="s">
        <v>150</v>
      </c>
      <c r="E76" s="14">
        <v>1</v>
      </c>
      <c r="F76" s="14">
        <v>1</v>
      </c>
      <c r="G76" s="15">
        <v>0.24</v>
      </c>
      <c r="H76" s="40">
        <v>12</v>
      </c>
      <c r="I76" s="3">
        <f>PRODUCT(H76,G76)</f>
        <v>2.88</v>
      </c>
      <c r="J76" s="30">
        <v>28</v>
      </c>
      <c r="K76" s="3">
        <f>PRODUCT(J76,G76)</f>
        <v>6.72</v>
      </c>
      <c r="L76" s="17"/>
    </row>
    <row r="77" spans="1:12" s="14" customFormat="1" ht="12">
      <c r="A77" s="33" t="s">
        <v>108</v>
      </c>
      <c r="B77" s="12" t="s">
        <v>2</v>
      </c>
      <c r="C77" s="2" t="s">
        <v>133</v>
      </c>
      <c r="D77" s="35" t="s">
        <v>151</v>
      </c>
      <c r="E77" s="14">
        <v>1</v>
      </c>
      <c r="F77" s="14">
        <v>1</v>
      </c>
      <c r="G77" s="15">
        <v>0.32</v>
      </c>
      <c r="H77" s="40">
        <v>1</v>
      </c>
      <c r="I77" s="3">
        <f>PRODUCT(H77,G77)</f>
        <v>0.32</v>
      </c>
      <c r="J77" s="30">
        <v>4</v>
      </c>
      <c r="K77" s="3">
        <f>PRODUCT(J77,G77)</f>
        <v>1.28</v>
      </c>
      <c r="L77" s="17"/>
    </row>
    <row r="78" spans="1:12" s="14" customFormat="1" ht="12">
      <c r="A78" s="47" t="s">
        <v>160</v>
      </c>
      <c r="B78" s="12" t="s">
        <v>2</v>
      </c>
      <c r="C78" s="2" t="s">
        <v>17</v>
      </c>
      <c r="D78" s="35" t="s">
        <v>161</v>
      </c>
      <c r="E78" s="14">
        <v>1</v>
      </c>
      <c r="F78" s="14">
        <v>1</v>
      </c>
      <c r="G78" s="15">
        <v>0.5</v>
      </c>
      <c r="H78" s="40">
        <v>1</v>
      </c>
      <c r="I78" s="3">
        <f>PRODUCT(H78,G78)</f>
        <v>0.5</v>
      </c>
      <c r="J78" s="30">
        <v>4</v>
      </c>
      <c r="K78" s="3">
        <f>PRODUCT(J78,G78)</f>
        <v>2</v>
      </c>
      <c r="L78" s="17"/>
    </row>
    <row r="79" spans="1:12" s="14" customFormat="1" ht="12">
      <c r="A79" s="46" t="s">
        <v>153</v>
      </c>
      <c r="B79" s="12" t="s">
        <v>2</v>
      </c>
      <c r="C79" s="2" t="s">
        <v>133</v>
      </c>
      <c r="D79" s="23" t="s">
        <v>152</v>
      </c>
      <c r="E79" s="14">
        <v>1</v>
      </c>
      <c r="F79" s="14">
        <v>1</v>
      </c>
      <c r="G79" s="15">
        <v>0.43</v>
      </c>
      <c r="H79" s="40">
        <v>1</v>
      </c>
      <c r="I79" s="3">
        <f>PRODUCT(H79,G79)</f>
        <v>0.43</v>
      </c>
      <c r="J79" s="30" t="s">
        <v>25</v>
      </c>
      <c r="K79" s="3" t="s">
        <v>25</v>
      </c>
      <c r="L79" s="17"/>
    </row>
    <row r="80" spans="1:12" s="14" customFormat="1" ht="12">
      <c r="A80" s="46" t="s">
        <v>154</v>
      </c>
      <c r="B80" s="12" t="s">
        <v>2</v>
      </c>
      <c r="C80" s="2" t="s">
        <v>133</v>
      </c>
      <c r="D80" s="23" t="s">
        <v>134</v>
      </c>
      <c r="E80" s="14">
        <v>1</v>
      </c>
      <c r="F80" s="14">
        <v>1</v>
      </c>
      <c r="G80" s="15">
        <v>0.5</v>
      </c>
      <c r="H80" s="40">
        <v>1</v>
      </c>
      <c r="I80" s="3">
        <f>PRODUCT(H80,G80)</f>
        <v>0.5</v>
      </c>
      <c r="J80" s="30" t="s">
        <v>25</v>
      </c>
      <c r="K80" s="3" t="s">
        <v>25</v>
      </c>
      <c r="L80" s="17"/>
    </row>
    <row r="81" spans="1:12" s="14" customFormat="1" ht="12.75">
      <c r="A81" s="19" t="s">
        <v>156</v>
      </c>
      <c r="B81" s="20"/>
      <c r="C81" s="21"/>
      <c r="G81" s="15"/>
      <c r="H81" s="30"/>
      <c r="I81" s="15"/>
      <c r="J81" s="30"/>
      <c r="K81" s="15"/>
      <c r="L81" s="17"/>
    </row>
    <row r="82" spans="1:12" s="14" customFormat="1" ht="12">
      <c r="A82" s="33" t="s">
        <v>157</v>
      </c>
      <c r="B82" s="12" t="s">
        <v>2</v>
      </c>
      <c r="C82" s="2" t="s">
        <v>133</v>
      </c>
      <c r="D82" s="5" t="s">
        <v>155</v>
      </c>
      <c r="E82" s="14">
        <v>1</v>
      </c>
      <c r="F82" s="14">
        <v>1</v>
      </c>
      <c r="G82" s="15">
        <v>0.04</v>
      </c>
      <c r="H82" s="40">
        <v>1</v>
      </c>
      <c r="I82" s="3">
        <f>PRODUCT(H82,G82)</f>
        <v>0.04</v>
      </c>
      <c r="J82" s="30">
        <v>10</v>
      </c>
      <c r="K82" s="3">
        <f>PRODUCT(J82,G82)</f>
        <v>0.4</v>
      </c>
      <c r="L82" s="17"/>
    </row>
    <row r="83" spans="1:12" s="14" customFormat="1" ht="12">
      <c r="A83" s="33" t="s">
        <v>241</v>
      </c>
      <c r="B83" s="12" t="s">
        <v>2</v>
      </c>
      <c r="C83" s="2" t="s">
        <v>133</v>
      </c>
      <c r="D83" s="5" t="s">
        <v>158</v>
      </c>
      <c r="E83" s="14">
        <v>1</v>
      </c>
      <c r="F83" s="14">
        <v>1</v>
      </c>
      <c r="G83" s="15">
        <v>0.05</v>
      </c>
      <c r="H83" s="40">
        <v>1</v>
      </c>
      <c r="I83" s="15">
        <f>PRODUCT(H83,G83)</f>
        <v>0.05</v>
      </c>
      <c r="J83" s="30">
        <v>10</v>
      </c>
      <c r="K83" s="3">
        <f>PRODUCT(J83,G83)</f>
        <v>0.5</v>
      </c>
      <c r="L83" s="17"/>
    </row>
    <row r="84" spans="1:12" s="14" customFormat="1" ht="12">
      <c r="A84" s="33" t="s">
        <v>282</v>
      </c>
      <c r="B84" s="12" t="s">
        <v>2</v>
      </c>
      <c r="C84" s="2" t="s">
        <v>133</v>
      </c>
      <c r="D84" s="35" t="s">
        <v>159</v>
      </c>
      <c r="E84" s="14">
        <v>1</v>
      </c>
      <c r="F84" s="14">
        <v>1</v>
      </c>
      <c r="G84" s="15">
        <v>0.5</v>
      </c>
      <c r="H84" s="40">
        <v>3</v>
      </c>
      <c r="I84" s="3">
        <f>PRODUCT(H84,G84)</f>
        <v>1.5</v>
      </c>
      <c r="J84" s="30">
        <v>10</v>
      </c>
      <c r="K84" s="3">
        <f>PRODUCT(J84,0.44)</f>
        <v>4.4</v>
      </c>
      <c r="L84" s="8" t="s">
        <v>73</v>
      </c>
    </row>
    <row r="85" spans="1:12" s="14" customFormat="1" ht="12.75">
      <c r="A85" s="19" t="s">
        <v>139</v>
      </c>
      <c r="B85" s="20"/>
      <c r="C85" s="21"/>
      <c r="G85" s="15"/>
      <c r="H85" s="30"/>
      <c r="I85" s="3"/>
      <c r="J85" s="30"/>
      <c r="K85" s="15"/>
      <c r="L85" s="17"/>
    </row>
    <row r="86" spans="1:12" s="14" customFormat="1" ht="12">
      <c r="A86" s="24" t="s">
        <v>138</v>
      </c>
      <c r="B86" s="12" t="s">
        <v>2</v>
      </c>
      <c r="C86" s="2" t="s">
        <v>133</v>
      </c>
      <c r="D86" s="35" t="s">
        <v>135</v>
      </c>
      <c r="E86" s="14">
        <v>1</v>
      </c>
      <c r="F86" s="14">
        <v>1</v>
      </c>
      <c r="G86" s="15">
        <v>0.05</v>
      </c>
      <c r="H86" s="40">
        <v>6</v>
      </c>
      <c r="I86" s="3">
        <f>PRODUCT(H86,G86)</f>
        <v>0.30000000000000004</v>
      </c>
      <c r="J86" s="30">
        <v>15</v>
      </c>
      <c r="K86" s="3">
        <f>PRODUCT(J86,0.04)</f>
        <v>0.6</v>
      </c>
      <c r="L86" s="8" t="s">
        <v>73</v>
      </c>
    </row>
    <row r="87" spans="1:13" ht="12">
      <c r="A87" s="24" t="s">
        <v>140</v>
      </c>
      <c r="B87" s="12" t="s">
        <v>2</v>
      </c>
      <c r="C87" s="2" t="s">
        <v>136</v>
      </c>
      <c r="D87" s="35" t="s">
        <v>137</v>
      </c>
      <c r="E87" s="14">
        <v>1</v>
      </c>
      <c r="F87" s="14">
        <v>1</v>
      </c>
      <c r="G87" s="3">
        <v>0.03</v>
      </c>
      <c r="H87" s="40">
        <v>9</v>
      </c>
      <c r="I87" s="3">
        <f>PRODUCT(H87,G87)</f>
        <v>0.27</v>
      </c>
      <c r="J87" s="28">
        <v>20</v>
      </c>
      <c r="K87" s="3">
        <f>PRODUCT(J87,G87)</f>
        <v>0.6</v>
      </c>
      <c r="L87"/>
      <c r="M87" s="16"/>
    </row>
    <row r="88" spans="1:13" ht="12">
      <c r="A88" s="14"/>
      <c r="D88"/>
      <c r="L88"/>
      <c r="M88" s="16"/>
    </row>
    <row r="89" spans="1:12" s="27" customFormat="1" ht="12">
      <c r="A89" s="32" t="s">
        <v>82</v>
      </c>
      <c r="B89" s="36"/>
      <c r="C89" s="37"/>
      <c r="D89" s="38"/>
      <c r="G89" s="39"/>
      <c r="H89" s="40"/>
      <c r="I89" s="39"/>
      <c r="J89" s="40"/>
      <c r="K89" s="39">
        <f>SUM(K76:K88)</f>
        <v>16.5</v>
      </c>
      <c r="L89" s="41"/>
    </row>
    <row r="90" spans="1:12" s="27" customFormat="1" ht="12">
      <c r="A90" s="32" t="s">
        <v>76</v>
      </c>
      <c r="B90" s="36"/>
      <c r="C90" s="37"/>
      <c r="D90" s="42"/>
      <c r="G90" s="39"/>
      <c r="H90" s="40"/>
      <c r="I90" s="39"/>
      <c r="J90" s="40"/>
      <c r="K90" s="39">
        <f>SUM(K36,K63,K72,K89)</f>
        <v>90.65</v>
      </c>
      <c r="L90" s="41"/>
    </row>
    <row r="91" spans="1:13" ht="12">
      <c r="A91" s="14"/>
      <c r="D91"/>
      <c r="L91"/>
      <c r="M91" s="16"/>
    </row>
    <row r="92" spans="1:13" s="5" customFormat="1" ht="12.75">
      <c r="A92" s="4" t="s">
        <v>47</v>
      </c>
      <c r="B92" s="13"/>
      <c r="C92" s="6"/>
      <c r="D92" s="35"/>
      <c r="G92" s="7"/>
      <c r="H92" s="29"/>
      <c r="I92" s="7"/>
      <c r="J92" s="29"/>
      <c r="K92" s="7"/>
      <c r="M92" s="34"/>
    </row>
    <row r="93" spans="1:13" s="14" customFormat="1" ht="12">
      <c r="A93" s="31" t="s">
        <v>47</v>
      </c>
      <c r="B93" s="20" t="s">
        <v>2</v>
      </c>
      <c r="C93" s="21" t="s">
        <v>80</v>
      </c>
      <c r="D93" s="35" t="s">
        <v>78</v>
      </c>
      <c r="E93" s="14">
        <v>1</v>
      </c>
      <c r="F93" s="14">
        <v>1</v>
      </c>
      <c r="G93" s="15">
        <v>0.36</v>
      </c>
      <c r="H93" s="30">
        <v>4</v>
      </c>
      <c r="I93" s="3">
        <f>PRODUCT(H93,G93)</f>
        <v>1.44</v>
      </c>
      <c r="J93" s="30">
        <v>10</v>
      </c>
      <c r="K93" s="15">
        <f>PRODUCT(J93,G93)</f>
        <v>3.5999999999999996</v>
      </c>
      <c r="M93" s="18" t="s">
        <v>79</v>
      </c>
    </row>
    <row r="95" spans="1:12" s="27" customFormat="1" ht="12">
      <c r="A95" s="32" t="s">
        <v>83</v>
      </c>
      <c r="B95" s="36"/>
      <c r="C95" s="37"/>
      <c r="D95" s="38"/>
      <c r="G95" s="39"/>
      <c r="H95" s="40"/>
      <c r="I95" s="39"/>
      <c r="J95" s="40"/>
      <c r="K95" s="39">
        <f>SUM(K93)</f>
        <v>3.5999999999999996</v>
      </c>
      <c r="L95" s="41"/>
    </row>
    <row r="96" spans="1:12" s="27" customFormat="1" ht="12">
      <c r="A96" s="32" t="s">
        <v>76</v>
      </c>
      <c r="B96" s="36"/>
      <c r="C96" s="37"/>
      <c r="D96" s="42"/>
      <c r="G96" s="39"/>
      <c r="H96" s="40"/>
      <c r="I96" s="39"/>
      <c r="J96" s="40"/>
      <c r="K96" s="39">
        <f>SUM(K36,K63,K72,K89,K95)</f>
        <v>94.25</v>
      </c>
      <c r="L96" s="41"/>
    </row>
    <row r="98" spans="1:12" s="5" customFormat="1" ht="12.75">
      <c r="A98" s="4" t="s">
        <v>5</v>
      </c>
      <c r="B98" s="13"/>
      <c r="C98" s="6"/>
      <c r="D98" s="11"/>
      <c r="G98" s="7"/>
      <c r="H98" s="29"/>
      <c r="I98" s="7"/>
      <c r="J98" s="29"/>
      <c r="K98" s="7"/>
      <c r="L98" s="9"/>
    </row>
    <row r="99" spans="1:12" ht="12.75">
      <c r="A99" s="1" t="s">
        <v>19</v>
      </c>
      <c r="D99" s="22"/>
      <c r="L99" s="8" t="s">
        <v>58</v>
      </c>
    </row>
    <row r="100" spans="1:13" ht="12">
      <c r="A100" s="24" t="s">
        <v>6</v>
      </c>
      <c r="B100" s="12" t="s">
        <v>2</v>
      </c>
      <c r="C100" s="2" t="s">
        <v>18</v>
      </c>
      <c r="D100" s="11" t="s">
        <v>263</v>
      </c>
      <c r="E100">
        <v>1</v>
      </c>
      <c r="F100">
        <v>1</v>
      </c>
      <c r="G100" s="3">
        <v>1</v>
      </c>
      <c r="H100" s="28">
        <v>1</v>
      </c>
      <c r="I100" s="3">
        <f>PRODUCT(H100,G100)</f>
        <v>1</v>
      </c>
      <c r="J100" s="28">
        <v>3</v>
      </c>
      <c r="K100" s="3">
        <f>PRODUCT(J100,0.79)</f>
        <v>2.37</v>
      </c>
      <c r="M100" t="s">
        <v>176</v>
      </c>
    </row>
    <row r="101" spans="1:13" ht="12">
      <c r="A101" s="24" t="s">
        <v>64</v>
      </c>
      <c r="B101" s="12" t="s">
        <v>2</v>
      </c>
      <c r="C101" s="2" t="s">
        <v>18</v>
      </c>
      <c r="D101" s="11" t="s">
        <v>262</v>
      </c>
      <c r="E101">
        <v>1</v>
      </c>
      <c r="F101">
        <v>1</v>
      </c>
      <c r="G101" s="3">
        <v>0.59</v>
      </c>
      <c r="H101" s="28">
        <v>13</v>
      </c>
      <c r="I101" s="3">
        <f>PRODUCT(H101,0.45)</f>
        <v>5.8500000000000005</v>
      </c>
      <c r="J101" s="28">
        <v>25</v>
      </c>
      <c r="K101" s="3">
        <f>PRODUCT(J101,0.45)</f>
        <v>11.25</v>
      </c>
      <c r="L101" s="8" t="s">
        <v>141</v>
      </c>
      <c r="M101" t="s">
        <v>74</v>
      </c>
    </row>
    <row r="102" spans="1:4" ht="12">
      <c r="A102" s="24" t="s">
        <v>246</v>
      </c>
      <c r="D102" s="11"/>
    </row>
    <row r="103" ht="12.75">
      <c r="A103" s="1" t="s">
        <v>50</v>
      </c>
    </row>
    <row r="104" spans="1:13" s="14" customFormat="1" ht="12">
      <c r="A104" s="50" t="s">
        <v>49</v>
      </c>
      <c r="B104" s="12" t="s">
        <v>2</v>
      </c>
      <c r="C104" s="21" t="s">
        <v>51</v>
      </c>
      <c r="D104" s="35" t="s">
        <v>48</v>
      </c>
      <c r="E104" s="14">
        <v>1</v>
      </c>
      <c r="F104" s="14">
        <v>1</v>
      </c>
      <c r="G104" s="15">
        <v>0.167</v>
      </c>
      <c r="H104" s="30">
        <v>1</v>
      </c>
      <c r="I104" s="3">
        <f>PRODUCT(H104,G104)</f>
        <v>0.167</v>
      </c>
      <c r="J104" s="30">
        <v>4</v>
      </c>
      <c r="K104" s="3">
        <f>PRODUCT(J104,G104)</f>
        <v>0.668</v>
      </c>
      <c r="L104" s="17" t="s">
        <v>52</v>
      </c>
      <c r="M104" s="18" t="s">
        <v>53</v>
      </c>
    </row>
    <row r="105" ht="12.75">
      <c r="A105" s="1" t="s">
        <v>289</v>
      </c>
    </row>
    <row r="106" spans="1:13" s="14" customFormat="1" ht="12">
      <c r="A106" s="24" t="s">
        <v>247</v>
      </c>
      <c r="B106" s="12" t="s">
        <v>245</v>
      </c>
      <c r="C106" s="21" t="s">
        <v>252</v>
      </c>
      <c r="D106" s="23" t="s">
        <v>251</v>
      </c>
      <c r="E106" s="14">
        <v>1</v>
      </c>
      <c r="F106" s="14">
        <v>1</v>
      </c>
      <c r="G106" s="56">
        <v>0.53</v>
      </c>
      <c r="H106" s="30">
        <v>3</v>
      </c>
      <c r="I106" s="57">
        <f>PRODUCT(H106,G106)</f>
        <v>1.59</v>
      </c>
      <c r="J106" s="30" t="s">
        <v>25</v>
      </c>
      <c r="K106" s="57">
        <f>PRODUCT(J106,G106)</f>
        <v>0.53</v>
      </c>
      <c r="L106"/>
      <c r="M106" s="18" t="s">
        <v>242</v>
      </c>
    </row>
    <row r="107" spans="1:13" s="14" customFormat="1" ht="12">
      <c r="A107" s="24"/>
      <c r="B107" s="12" t="s">
        <v>249</v>
      </c>
      <c r="C107" s="21" t="s">
        <v>252</v>
      </c>
      <c r="D107" s="54" t="s">
        <v>250</v>
      </c>
      <c r="E107" s="14">
        <v>1</v>
      </c>
      <c r="F107" s="14">
        <v>1</v>
      </c>
      <c r="G107" s="56">
        <v>0.8</v>
      </c>
      <c r="H107" s="30">
        <v>3</v>
      </c>
      <c r="I107" s="57">
        <f>PRODUCT(H107,G107)</f>
        <v>2.4000000000000004</v>
      </c>
      <c r="J107" s="30" t="s">
        <v>25</v>
      </c>
      <c r="K107" s="57" t="s">
        <v>25</v>
      </c>
      <c r="L107"/>
      <c r="M107" s="16" t="s">
        <v>248</v>
      </c>
    </row>
    <row r="108" spans="1:13" s="14" customFormat="1" ht="12">
      <c r="A108" s="24" t="s">
        <v>290</v>
      </c>
      <c r="B108" s="12" t="s">
        <v>288</v>
      </c>
      <c r="C108" s="21"/>
      <c r="D108" s="65">
        <v>132609</v>
      </c>
      <c r="E108" s="14">
        <v>10</v>
      </c>
      <c r="F108" s="14">
        <v>10</v>
      </c>
      <c r="G108" s="56">
        <v>0.6</v>
      </c>
      <c r="H108" s="30"/>
      <c r="I108" s="57"/>
      <c r="J108" s="30"/>
      <c r="K108" s="57"/>
      <c r="L108"/>
      <c r="M108" s="16" t="s">
        <v>295</v>
      </c>
    </row>
    <row r="109" spans="1:13" s="14" customFormat="1" ht="12">
      <c r="A109" s="24" t="s">
        <v>291</v>
      </c>
      <c r="B109" s="12" t="s">
        <v>288</v>
      </c>
      <c r="C109" s="21"/>
      <c r="D109" s="65">
        <v>133326</v>
      </c>
      <c r="E109" s="14">
        <v>10</v>
      </c>
      <c r="F109" s="14">
        <v>10</v>
      </c>
      <c r="G109" s="56">
        <v>0.6</v>
      </c>
      <c r="H109" s="30"/>
      <c r="I109" s="57"/>
      <c r="J109" s="30"/>
      <c r="K109" s="57"/>
      <c r="L109"/>
      <c r="M109" s="16" t="s">
        <v>294</v>
      </c>
    </row>
    <row r="110" ht="12.75">
      <c r="A110" s="1" t="s">
        <v>296</v>
      </c>
    </row>
    <row r="111" spans="1:13" s="14" customFormat="1" ht="12">
      <c r="A111" s="24" t="s">
        <v>216</v>
      </c>
      <c r="B111" s="12" t="s">
        <v>245</v>
      </c>
      <c r="C111" s="21" t="s">
        <v>252</v>
      </c>
      <c r="D111" s="23" t="s">
        <v>253</v>
      </c>
      <c r="E111" s="14">
        <v>1</v>
      </c>
      <c r="F111" s="14">
        <v>1</v>
      </c>
      <c r="G111" s="56">
        <v>0.29</v>
      </c>
      <c r="H111" s="30">
        <v>2</v>
      </c>
      <c r="I111" s="57">
        <f>PRODUCT(H111,G111)</f>
        <v>0.58</v>
      </c>
      <c r="J111" s="30" t="s">
        <v>25</v>
      </c>
      <c r="K111" s="57">
        <f>PRODUCT(J111,G111)</f>
        <v>0.29</v>
      </c>
      <c r="L111"/>
      <c r="M111" s="18" t="s">
        <v>254</v>
      </c>
    </row>
    <row r="112" spans="1:13" s="14" customFormat="1" ht="12">
      <c r="A112" s="24"/>
      <c r="B112" s="12" t="s">
        <v>288</v>
      </c>
      <c r="C112" s="21"/>
      <c r="D112" s="54" t="s">
        <v>293</v>
      </c>
      <c r="E112" s="14">
        <v>10</v>
      </c>
      <c r="F112" s="14">
        <v>10</v>
      </c>
      <c r="G112" s="56">
        <v>0.42</v>
      </c>
      <c r="H112" s="30"/>
      <c r="I112" s="3"/>
      <c r="J112" s="30"/>
      <c r="K112" s="3"/>
      <c r="L112"/>
      <c r="M112" s="18" t="s">
        <v>292</v>
      </c>
    </row>
    <row r="113" ht="12.75">
      <c r="A113" s="1" t="s">
        <v>297</v>
      </c>
    </row>
    <row r="114" spans="1:13" s="14" customFormat="1" ht="12">
      <c r="A114" s="24" t="s">
        <v>217</v>
      </c>
      <c r="B114" s="12" t="s">
        <v>245</v>
      </c>
      <c r="C114" s="21" t="s">
        <v>252</v>
      </c>
      <c r="D114" t="s">
        <v>255</v>
      </c>
      <c r="E114" s="14">
        <v>1</v>
      </c>
      <c r="F114" s="14">
        <v>1</v>
      </c>
      <c r="G114" s="56">
        <v>1</v>
      </c>
      <c r="H114" s="30">
        <v>1</v>
      </c>
      <c r="I114" s="57">
        <f>PRODUCT(H114,G114)</f>
        <v>1</v>
      </c>
      <c r="J114" s="30" t="s">
        <v>25</v>
      </c>
      <c r="K114" s="57">
        <f>PRODUCT(J114,G114)</f>
        <v>1</v>
      </c>
      <c r="L114" t="s">
        <v>256</v>
      </c>
      <c r="M114" s="18" t="s">
        <v>243</v>
      </c>
    </row>
    <row r="115" spans="1:13" s="14" customFormat="1" ht="49.5">
      <c r="A115" s="58" t="s">
        <v>299</v>
      </c>
      <c r="B115" s="12" t="s">
        <v>298</v>
      </c>
      <c r="C115" s="21"/>
      <c r="D115" s="23" t="s">
        <v>300</v>
      </c>
      <c r="E115" s="14">
        <v>1</v>
      </c>
      <c r="F115" s="14">
        <v>1</v>
      </c>
      <c r="G115" s="15">
        <v>2.09</v>
      </c>
      <c r="H115" s="30">
        <v>1</v>
      </c>
      <c r="I115" s="15">
        <v>2.09</v>
      </c>
      <c r="J115" s="30"/>
      <c r="K115" s="3"/>
      <c r="L115"/>
      <c r="M115" s="18"/>
    </row>
    <row r="116" spans="1:13" s="14" customFormat="1" ht="37.5">
      <c r="A116" s="58" t="s">
        <v>301</v>
      </c>
      <c r="B116" s="12" t="s">
        <v>298</v>
      </c>
      <c r="C116" s="21"/>
      <c r="D116" s="23" t="s">
        <v>302</v>
      </c>
      <c r="E116" s="14">
        <v>1</v>
      </c>
      <c r="F116" s="14">
        <v>1</v>
      </c>
      <c r="G116" s="15">
        <v>1.76</v>
      </c>
      <c r="H116" s="30">
        <v>1</v>
      </c>
      <c r="I116" s="15">
        <v>1.76</v>
      </c>
      <c r="J116" s="30"/>
      <c r="K116" s="3"/>
      <c r="L116"/>
      <c r="M116" s="18"/>
    </row>
    <row r="117" spans="1:13" s="14" customFormat="1" ht="12">
      <c r="A117" s="51"/>
      <c r="B117" s="12"/>
      <c r="C117" s="21"/>
      <c r="D117" s="23"/>
      <c r="G117" s="15"/>
      <c r="H117" s="30" t="s">
        <v>25</v>
      </c>
      <c r="I117" s="3"/>
      <c r="J117" s="30" t="s">
        <v>25</v>
      </c>
      <c r="K117" s="3"/>
      <c r="L117"/>
      <c r="M117" s="18" t="s">
        <v>215</v>
      </c>
    </row>
    <row r="118" spans="1:13" s="14" customFormat="1" ht="12">
      <c r="A118" s="24" t="s">
        <v>232</v>
      </c>
      <c r="B118" s="12" t="s">
        <v>2</v>
      </c>
      <c r="C118" s="21" t="s">
        <v>233</v>
      </c>
      <c r="D118" s="23" t="s">
        <v>234</v>
      </c>
      <c r="E118" s="14">
        <v>1</v>
      </c>
      <c r="F118" s="14">
        <v>1</v>
      </c>
      <c r="G118" s="15">
        <v>1</v>
      </c>
      <c r="H118" s="30" t="s">
        <v>25</v>
      </c>
      <c r="I118" s="3" t="s">
        <v>25</v>
      </c>
      <c r="J118" s="30" t="s">
        <v>25</v>
      </c>
      <c r="K118" s="3" t="s">
        <v>25</v>
      </c>
      <c r="L118" s="45"/>
      <c r="M118" s="18"/>
    </row>
    <row r="119" spans="1:13" s="14" customFormat="1" ht="12">
      <c r="A119" s="24" t="s">
        <v>236</v>
      </c>
      <c r="B119" s="12" t="s">
        <v>2</v>
      </c>
      <c r="C119" s="21" t="s">
        <v>233</v>
      </c>
      <c r="D119" s="23" t="s">
        <v>237</v>
      </c>
      <c r="E119" s="14">
        <v>1</v>
      </c>
      <c r="F119" s="14">
        <v>1</v>
      </c>
      <c r="G119" s="15">
        <v>1</v>
      </c>
      <c r="H119" s="30" t="s">
        <v>25</v>
      </c>
      <c r="I119" s="3" t="s">
        <v>25</v>
      </c>
      <c r="J119" s="30" t="s">
        <v>25</v>
      </c>
      <c r="K119" s="3" t="s">
        <v>25</v>
      </c>
      <c r="L119" s="45"/>
      <c r="M119" s="18"/>
    </row>
    <row r="120" spans="1:13" s="14" customFormat="1" ht="12">
      <c r="A120" s="24"/>
      <c r="B120" s="12" t="s">
        <v>238</v>
      </c>
      <c r="C120" s="21" t="s">
        <v>233</v>
      </c>
      <c r="D120" s="55" t="s">
        <v>239</v>
      </c>
      <c r="E120" s="14">
        <v>1</v>
      </c>
      <c r="F120" s="14">
        <v>1</v>
      </c>
      <c r="G120" s="15">
        <v>1.13</v>
      </c>
      <c r="H120" s="30">
        <v>1</v>
      </c>
      <c r="I120" s="3">
        <f aca="true" t="shared" si="5" ref="I120:I125">PRODUCT(H120,G120)</f>
        <v>1.13</v>
      </c>
      <c r="J120" s="30">
        <v>10</v>
      </c>
      <c r="K120" s="3">
        <f>PRODUCT(J120,0.9)</f>
        <v>9</v>
      </c>
      <c r="L120" s="45" t="s">
        <v>141</v>
      </c>
      <c r="M120" s="18"/>
    </row>
    <row r="121" spans="1:13" s="14" customFormat="1" ht="12">
      <c r="A121" s="24" t="s">
        <v>185</v>
      </c>
      <c r="B121" s="12" t="s">
        <v>209</v>
      </c>
      <c r="C121" s="2" t="s">
        <v>213</v>
      </c>
      <c r="D121" t="s">
        <v>214</v>
      </c>
      <c r="E121" s="14">
        <v>1</v>
      </c>
      <c r="F121" s="14">
        <v>1</v>
      </c>
      <c r="G121" s="15">
        <v>2.59</v>
      </c>
      <c r="H121" s="30">
        <v>1</v>
      </c>
      <c r="I121" s="3">
        <f t="shared" si="5"/>
        <v>2.59</v>
      </c>
      <c r="J121" s="30">
        <v>4</v>
      </c>
      <c r="K121" s="3">
        <f>PRODUCT(J121,G121)</f>
        <v>10.36</v>
      </c>
      <c r="L121" t="s">
        <v>231</v>
      </c>
      <c r="M121" s="16" t="s">
        <v>212</v>
      </c>
    </row>
    <row r="122" spans="1:13" s="14" customFormat="1" ht="75">
      <c r="A122" s="24"/>
      <c r="B122" s="12" t="s">
        <v>209</v>
      </c>
      <c r="C122" s="21" t="s">
        <v>210</v>
      </c>
      <c r="D122" t="s">
        <v>211</v>
      </c>
      <c r="E122" s="14">
        <v>1</v>
      </c>
      <c r="F122" s="14">
        <v>1</v>
      </c>
      <c r="G122" s="15">
        <v>6.95</v>
      </c>
      <c r="H122" s="30">
        <v>1</v>
      </c>
      <c r="I122" s="3">
        <f t="shared" si="5"/>
        <v>6.95</v>
      </c>
      <c r="J122" s="30">
        <v>4</v>
      </c>
      <c r="K122" s="3">
        <f>PRODUCT(J122,G122)</f>
        <v>27.8</v>
      </c>
      <c r="L122" s="8" t="s">
        <v>264</v>
      </c>
      <c r="M122" s="18" t="s">
        <v>208</v>
      </c>
    </row>
    <row r="123" spans="1:13" s="14" customFormat="1" ht="12">
      <c r="A123" s="24" t="s">
        <v>186</v>
      </c>
      <c r="B123" s="12" t="s">
        <v>2</v>
      </c>
      <c r="C123" s="21" t="s">
        <v>222</v>
      </c>
      <c r="D123" s="23" t="s">
        <v>221</v>
      </c>
      <c r="E123" s="14">
        <v>1</v>
      </c>
      <c r="F123" s="14">
        <v>1</v>
      </c>
      <c r="G123" s="15">
        <v>0.9</v>
      </c>
      <c r="H123" s="30">
        <v>2</v>
      </c>
      <c r="I123" s="3">
        <f t="shared" si="5"/>
        <v>1.8</v>
      </c>
      <c r="J123" s="30"/>
      <c r="K123" s="3"/>
      <c r="L123"/>
      <c r="M123" s="18"/>
    </row>
    <row r="124" spans="1:13" s="14" customFormat="1" ht="12">
      <c r="A124" s="24" t="s">
        <v>187</v>
      </c>
      <c r="B124" s="12" t="s">
        <v>219</v>
      </c>
      <c r="C124" s="21" t="s">
        <v>38</v>
      </c>
      <c r="D124" s="54" t="s">
        <v>220</v>
      </c>
      <c r="E124" s="14">
        <v>1</v>
      </c>
      <c r="F124" s="14">
        <v>1</v>
      </c>
      <c r="G124" s="15">
        <v>0.83</v>
      </c>
      <c r="H124" s="30">
        <v>2</v>
      </c>
      <c r="I124" s="3">
        <f t="shared" si="5"/>
        <v>1.66</v>
      </c>
      <c r="J124" s="30"/>
      <c r="K124" s="3"/>
      <c r="L124"/>
      <c r="M124" s="18" t="s">
        <v>218</v>
      </c>
    </row>
    <row r="125" spans="1:13" s="14" customFormat="1" ht="37.5">
      <c r="A125" s="48" t="s">
        <v>162</v>
      </c>
      <c r="B125" s="12" t="s">
        <v>2</v>
      </c>
      <c r="C125" s="2" t="s">
        <v>284</v>
      </c>
      <c r="D125" s="35" t="s">
        <v>283</v>
      </c>
      <c r="E125" s="14">
        <v>1</v>
      </c>
      <c r="F125" s="14">
        <v>1</v>
      </c>
      <c r="G125" s="15">
        <v>2.54</v>
      </c>
      <c r="H125" s="30">
        <v>4</v>
      </c>
      <c r="I125" s="3">
        <f t="shared" si="5"/>
        <v>10.16</v>
      </c>
      <c r="J125" s="30">
        <v>10</v>
      </c>
      <c r="K125" s="3">
        <f>PRODUCT(J125,G125)</f>
        <v>25.4</v>
      </c>
      <c r="L125" s="17" t="s">
        <v>285</v>
      </c>
      <c r="M125" s="18"/>
    </row>
    <row r="126" spans="1:13" s="14" customFormat="1" ht="12">
      <c r="A126" s="26"/>
      <c r="B126" s="20"/>
      <c r="C126" s="21"/>
      <c r="D126" s="26"/>
      <c r="G126" s="15"/>
      <c r="H126" s="30"/>
      <c r="I126" s="15"/>
      <c r="J126" s="30"/>
      <c r="K126" s="15"/>
      <c r="L126" s="17"/>
      <c r="M126" s="18"/>
    </row>
    <row r="127" spans="1:12" s="27" customFormat="1" ht="12">
      <c r="A127" s="32" t="s">
        <v>84</v>
      </c>
      <c r="B127" s="36"/>
      <c r="C127" s="37"/>
      <c r="D127" s="38"/>
      <c r="G127" s="39"/>
      <c r="H127" s="40"/>
      <c r="I127" s="39"/>
      <c r="J127" s="40"/>
      <c r="K127" s="39">
        <f>SUM(K99:K126)</f>
        <v>88.668</v>
      </c>
      <c r="L127" s="41"/>
    </row>
    <row r="128" spans="1:12" s="27" customFormat="1" ht="12">
      <c r="A128" s="32" t="s">
        <v>76</v>
      </c>
      <c r="B128" s="36"/>
      <c r="C128" s="37"/>
      <c r="D128" s="42"/>
      <c r="G128" s="39"/>
      <c r="H128" s="40"/>
      <c r="I128" s="39"/>
      <c r="J128" s="40"/>
      <c r="K128" s="39">
        <f>SUM(K36,K63,K72,K89,K95,K127)</f>
        <v>182.918</v>
      </c>
      <c r="L128" s="41"/>
    </row>
    <row r="129" spans="1:13" s="14" customFormat="1" ht="12">
      <c r="A129" s="26"/>
      <c r="B129" s="12"/>
      <c r="C129" s="21"/>
      <c r="D129" s="23"/>
      <c r="G129" s="15"/>
      <c r="H129" s="30"/>
      <c r="I129" s="15"/>
      <c r="J129" s="30"/>
      <c r="K129" s="15"/>
      <c r="L129" s="17"/>
      <c r="M129" s="18"/>
    </row>
    <row r="130" spans="1:12" s="5" customFormat="1" ht="12.75">
      <c r="A130" s="4" t="s">
        <v>86</v>
      </c>
      <c r="B130" s="13"/>
      <c r="C130" s="6"/>
      <c r="D130" s="11"/>
      <c r="G130" s="7"/>
      <c r="H130" s="29"/>
      <c r="I130" s="7"/>
      <c r="J130" s="29"/>
      <c r="K130" s="7"/>
      <c r="L130" s="9"/>
    </row>
    <row r="131" spans="1:12" s="14" customFormat="1" ht="12">
      <c r="A131" s="33" t="s">
        <v>265</v>
      </c>
      <c r="B131" s="20"/>
      <c r="C131" s="21" t="s">
        <v>145</v>
      </c>
      <c r="D131" s="5" t="s">
        <v>266</v>
      </c>
      <c r="E131" s="14">
        <v>1</v>
      </c>
      <c r="F131" s="14">
        <v>1</v>
      </c>
      <c r="G131" s="15">
        <v>8.7</v>
      </c>
      <c r="H131" s="40">
        <v>3</v>
      </c>
      <c r="I131" s="3">
        <f>PRODUCT(H131,G131)</f>
        <v>26.099999999999998</v>
      </c>
      <c r="J131" s="30">
        <v>10</v>
      </c>
      <c r="K131" s="3">
        <f>PRODUCT(J131,7.5)</f>
        <v>75</v>
      </c>
      <c r="L131" s="8" t="s">
        <v>141</v>
      </c>
    </row>
    <row r="132" spans="1:12" s="14" customFormat="1" ht="12">
      <c r="A132" s="33" t="s">
        <v>178</v>
      </c>
      <c r="B132" s="20"/>
      <c r="C132" s="21" t="s">
        <v>145</v>
      </c>
      <c r="D132" s="5" t="s">
        <v>144</v>
      </c>
      <c r="E132" s="14">
        <v>1</v>
      </c>
      <c r="F132" s="14">
        <v>1</v>
      </c>
      <c r="G132" s="15">
        <v>9</v>
      </c>
      <c r="H132" s="40">
        <v>1</v>
      </c>
      <c r="I132" s="3">
        <f>PRODUCT(H132,G132)</f>
        <v>9</v>
      </c>
      <c r="J132" s="30">
        <v>3</v>
      </c>
      <c r="K132" s="3">
        <f>PRODUCT(J132,G132)</f>
        <v>27</v>
      </c>
      <c r="L132" s="17"/>
    </row>
    <row r="133" spans="1:13" s="14" customFormat="1" ht="12.75">
      <c r="A133" s="19" t="s">
        <v>54</v>
      </c>
      <c r="B133" s="20"/>
      <c r="G133" s="15"/>
      <c r="H133" s="30"/>
      <c r="I133" s="15"/>
      <c r="J133" s="30"/>
      <c r="K133" s="15"/>
      <c r="L133" s="17"/>
      <c r="M133" s="18"/>
    </row>
    <row r="134" spans="1:13" ht="37.5">
      <c r="A134" s="58" t="s">
        <v>267</v>
      </c>
      <c r="B134" s="12" t="s">
        <v>2</v>
      </c>
      <c r="C134" s="2" t="s">
        <v>28</v>
      </c>
      <c r="D134" s="5" t="s">
        <v>180</v>
      </c>
      <c r="E134">
        <v>1</v>
      </c>
      <c r="F134">
        <v>1</v>
      </c>
      <c r="G134" s="3">
        <v>3.56</v>
      </c>
      <c r="H134" s="40">
        <v>1</v>
      </c>
      <c r="I134" s="3">
        <f>PRODUCT(H134,G134)</f>
        <v>3.56</v>
      </c>
      <c r="J134" s="28">
        <v>10</v>
      </c>
      <c r="K134" s="3">
        <f>PRODUCT(J134,3.24)</f>
        <v>32.400000000000006</v>
      </c>
      <c r="L134" s="8" t="s">
        <v>141</v>
      </c>
      <c r="M134" s="16" t="s">
        <v>30</v>
      </c>
    </row>
    <row r="135" spans="1:13" ht="37.5">
      <c r="A135" s="58" t="s">
        <v>276</v>
      </c>
      <c r="B135" s="12" t="s">
        <v>2</v>
      </c>
      <c r="C135" s="2" t="s">
        <v>28</v>
      </c>
      <c r="D135" s="5" t="s">
        <v>268</v>
      </c>
      <c r="E135">
        <v>1</v>
      </c>
      <c r="F135">
        <v>1</v>
      </c>
      <c r="G135" s="3">
        <v>2.46</v>
      </c>
      <c r="H135" s="40">
        <v>1</v>
      </c>
      <c r="I135" s="3">
        <f>PRODUCT(H135,G135)</f>
        <v>2.46</v>
      </c>
      <c r="J135" s="28">
        <v>10</v>
      </c>
      <c r="K135" s="3">
        <f>PRODUCT(J135,3.24)</f>
        <v>32.400000000000006</v>
      </c>
      <c r="L135" s="8" t="s">
        <v>141</v>
      </c>
      <c r="M135" s="16" t="s">
        <v>30</v>
      </c>
    </row>
    <row r="136" spans="1:13" ht="37.5">
      <c r="A136" s="58" t="s">
        <v>277</v>
      </c>
      <c r="B136" s="12" t="s">
        <v>2</v>
      </c>
      <c r="C136" s="2" t="s">
        <v>28</v>
      </c>
      <c r="D136" s="5" t="s">
        <v>269</v>
      </c>
      <c r="E136">
        <v>1</v>
      </c>
      <c r="F136">
        <v>1</v>
      </c>
      <c r="G136" s="3">
        <v>4.83</v>
      </c>
      <c r="H136" s="40">
        <v>1</v>
      </c>
      <c r="I136" s="3">
        <f>PRODUCT(H136,G136)</f>
        <v>4.83</v>
      </c>
      <c r="J136" s="28">
        <v>10</v>
      </c>
      <c r="K136" s="3">
        <f>PRODUCT(J136,3.24)</f>
        <v>32.400000000000006</v>
      </c>
      <c r="L136" s="8" t="s">
        <v>141</v>
      </c>
      <c r="M136" s="16" t="s">
        <v>30</v>
      </c>
    </row>
    <row r="137" spans="1:13" ht="12">
      <c r="A137" s="24" t="s">
        <v>181</v>
      </c>
      <c r="B137" s="12" t="s">
        <v>2</v>
      </c>
      <c r="C137" s="2" t="s">
        <v>28</v>
      </c>
      <c r="D137" s="5" t="s">
        <v>29</v>
      </c>
      <c r="E137">
        <v>1</v>
      </c>
      <c r="F137">
        <v>1</v>
      </c>
      <c r="G137" s="3">
        <v>1.89</v>
      </c>
      <c r="H137" s="40">
        <v>3</v>
      </c>
      <c r="I137" s="3">
        <f>PRODUCT(H137,G137)</f>
        <v>5.67</v>
      </c>
      <c r="J137" s="28">
        <v>10</v>
      </c>
      <c r="K137" s="3">
        <f>PRODUCT(J137,1.72)</f>
        <v>17.2</v>
      </c>
      <c r="L137" s="8" t="s">
        <v>141</v>
      </c>
      <c r="M137" s="16" t="s">
        <v>30</v>
      </c>
    </row>
    <row r="138" spans="1:13" ht="12">
      <c r="A138" s="24" t="s">
        <v>31</v>
      </c>
      <c r="B138" s="12" t="s">
        <v>2</v>
      </c>
      <c r="C138" s="2" t="s">
        <v>33</v>
      </c>
      <c r="D138" s="5" t="s">
        <v>32</v>
      </c>
      <c r="E138">
        <v>1</v>
      </c>
      <c r="F138">
        <v>1</v>
      </c>
      <c r="G138" s="3">
        <v>0.125</v>
      </c>
      <c r="H138" s="40">
        <v>6</v>
      </c>
      <c r="I138" s="3">
        <f>PRODUCT(H138,G138)</f>
        <v>0.75</v>
      </c>
      <c r="J138" s="28">
        <v>20</v>
      </c>
      <c r="K138" s="3">
        <f>PRODUCT(J138,G138)</f>
        <v>2.5</v>
      </c>
      <c r="M138" s="16" t="s">
        <v>34</v>
      </c>
    </row>
    <row r="139" spans="1:13" ht="12.75">
      <c r="A139" s="19" t="s">
        <v>55</v>
      </c>
      <c r="D139"/>
      <c r="M139" s="16"/>
    </row>
    <row r="140" spans="1:13" ht="12">
      <c r="A140" s="24" t="s">
        <v>35</v>
      </c>
      <c r="B140" s="12" t="s">
        <v>2</v>
      </c>
      <c r="C140" s="2" t="s">
        <v>38</v>
      </c>
      <c r="D140" s="5" t="s">
        <v>37</v>
      </c>
      <c r="E140">
        <v>1</v>
      </c>
      <c r="F140">
        <v>1</v>
      </c>
      <c r="G140" s="3">
        <v>0.25</v>
      </c>
      <c r="H140" s="40">
        <v>4</v>
      </c>
      <c r="I140" s="3">
        <f>PRODUCT(H140,G140)</f>
        <v>1</v>
      </c>
      <c r="J140" s="28">
        <v>12</v>
      </c>
      <c r="K140" s="3">
        <f>PRODUCT(J140,G140)</f>
        <v>3</v>
      </c>
      <c r="M140" s="16" t="s">
        <v>36</v>
      </c>
    </row>
    <row r="141" spans="1:13" s="14" customFormat="1" ht="12.75">
      <c r="A141" s="19" t="s">
        <v>56</v>
      </c>
      <c r="B141" s="20"/>
      <c r="C141" s="21"/>
      <c r="G141" s="15"/>
      <c r="H141" s="30"/>
      <c r="I141" s="15"/>
      <c r="J141" s="30"/>
      <c r="K141" s="15"/>
      <c r="L141" s="17"/>
      <c r="M141" s="18"/>
    </row>
    <row r="142" spans="1:13" ht="12">
      <c r="A142" s="24" t="s">
        <v>39</v>
      </c>
      <c r="B142" s="12" t="s">
        <v>2</v>
      </c>
      <c r="C142" s="2" t="s">
        <v>40</v>
      </c>
      <c r="D142" s="5" t="s">
        <v>240</v>
      </c>
      <c r="E142">
        <v>1</v>
      </c>
      <c r="F142">
        <v>1</v>
      </c>
      <c r="G142" s="3">
        <v>2.15</v>
      </c>
      <c r="H142" s="40">
        <v>4</v>
      </c>
      <c r="I142" s="3">
        <f>PRODUCT(H142,G142)</f>
        <v>8.6</v>
      </c>
      <c r="J142" s="28">
        <v>8</v>
      </c>
      <c r="K142" s="3">
        <f>PRODUCT(J142,G142)</f>
        <v>17.2</v>
      </c>
      <c r="M142" s="16" t="s">
        <v>41</v>
      </c>
    </row>
    <row r="143" spans="1:13" ht="12.75">
      <c r="A143" s="19" t="s">
        <v>142</v>
      </c>
      <c r="C143"/>
      <c r="D143"/>
      <c r="M143" s="16"/>
    </row>
    <row r="144" spans="1:13" ht="12">
      <c r="A144" s="14" t="s">
        <v>146</v>
      </c>
      <c r="B144" s="12" t="s">
        <v>2</v>
      </c>
      <c r="C144" s="2" t="s">
        <v>148</v>
      </c>
      <c r="D144" s="35" t="s">
        <v>147</v>
      </c>
      <c r="E144">
        <v>1</v>
      </c>
      <c r="F144">
        <v>1</v>
      </c>
      <c r="G144" s="3">
        <v>4.5</v>
      </c>
      <c r="H144" s="40">
        <v>1</v>
      </c>
      <c r="I144" s="3">
        <f>PRODUCT(H144,G144)</f>
        <v>4.5</v>
      </c>
      <c r="J144" s="28">
        <v>0</v>
      </c>
      <c r="K144" s="3">
        <f>PRODUCT(J144,G144)</f>
        <v>0</v>
      </c>
      <c r="L144" s="8" t="s">
        <v>274</v>
      </c>
      <c r="M144" s="16"/>
    </row>
    <row r="145" spans="1:13" ht="24.75">
      <c r="A145" s="58" t="s">
        <v>272</v>
      </c>
      <c r="B145" s="12" t="s">
        <v>2</v>
      </c>
      <c r="C145" s="2" t="s">
        <v>148</v>
      </c>
      <c r="D145" s="35" t="s">
        <v>271</v>
      </c>
      <c r="E145">
        <v>1</v>
      </c>
      <c r="F145">
        <v>1</v>
      </c>
      <c r="G145" s="3">
        <v>4.93</v>
      </c>
      <c r="H145" s="40">
        <v>1</v>
      </c>
      <c r="I145" s="3">
        <f>PRODUCT(H145,G145)</f>
        <v>4.93</v>
      </c>
      <c r="J145" s="28">
        <v>1</v>
      </c>
      <c r="K145" s="3">
        <f>PRODUCT(J145,G145)</f>
        <v>4.93</v>
      </c>
      <c r="M145" s="16"/>
    </row>
    <row r="146" spans="1:13" ht="49.5">
      <c r="A146" s="14" t="s">
        <v>182</v>
      </c>
      <c r="B146" s="12" t="s">
        <v>2</v>
      </c>
      <c r="C146" s="2" t="s">
        <v>184</v>
      </c>
      <c r="D146" s="35" t="s">
        <v>183</v>
      </c>
      <c r="E146">
        <v>1</v>
      </c>
      <c r="F146">
        <v>1</v>
      </c>
      <c r="G146" s="3">
        <v>3.33</v>
      </c>
      <c r="H146" s="40">
        <v>1</v>
      </c>
      <c r="I146" s="3">
        <f>PRODUCT(H146,G146)</f>
        <v>3.33</v>
      </c>
      <c r="J146" s="28">
        <v>0</v>
      </c>
      <c r="K146" s="3">
        <f>PRODUCT(J146,G146)</f>
        <v>0</v>
      </c>
      <c r="L146" s="8" t="s">
        <v>275</v>
      </c>
      <c r="M146" s="16"/>
    </row>
    <row r="147" spans="1:11" ht="24.75">
      <c r="A147" s="58" t="s">
        <v>273</v>
      </c>
      <c r="B147" s="12" t="s">
        <v>2</v>
      </c>
      <c r="C147" s="2" t="s">
        <v>148</v>
      </c>
      <c r="D147" s="5" t="s">
        <v>270</v>
      </c>
      <c r="E147">
        <v>1</v>
      </c>
      <c r="F147">
        <v>1</v>
      </c>
      <c r="G147" s="3">
        <v>5.6</v>
      </c>
      <c r="H147" s="40">
        <v>1</v>
      </c>
      <c r="I147" s="3">
        <f>PRODUCT(H147,G147)</f>
        <v>5.6</v>
      </c>
      <c r="J147" s="28">
        <v>1</v>
      </c>
      <c r="K147" s="3">
        <f>PRODUCT(J147,G147)</f>
        <v>5.6</v>
      </c>
    </row>
    <row r="148" spans="1:12" s="27" customFormat="1" ht="12">
      <c r="A148" s="32" t="s">
        <v>85</v>
      </c>
      <c r="B148" s="36"/>
      <c r="C148" s="37"/>
      <c r="D148" s="38"/>
      <c r="G148" s="39"/>
      <c r="H148" s="40"/>
      <c r="I148" s="39"/>
      <c r="J148" s="40"/>
      <c r="K148" s="39">
        <f>SUM(K131:K147)</f>
        <v>249.63</v>
      </c>
      <c r="L148" s="41"/>
    </row>
    <row r="149" spans="1:12" s="27" customFormat="1" ht="12">
      <c r="A149" s="32" t="s">
        <v>76</v>
      </c>
      <c r="B149" s="36"/>
      <c r="C149" s="37"/>
      <c r="D149" s="42"/>
      <c r="G149" s="39"/>
      <c r="H149" s="40"/>
      <c r="I149" s="39"/>
      <c r="J149" s="40"/>
      <c r="K149" s="39">
        <f>SUM(K36,K63,K72,K89,K95,K127,K148)</f>
        <v>432.548</v>
      </c>
      <c r="L149" s="41"/>
    </row>
    <row r="150" spans="1:12" s="14" customFormat="1" ht="12">
      <c r="A150" s="31"/>
      <c r="B150" s="20"/>
      <c r="C150" s="21"/>
      <c r="D150" s="22"/>
      <c r="G150" s="15"/>
      <c r="H150" s="30"/>
      <c r="I150" s="15"/>
      <c r="J150" s="30"/>
      <c r="K150" s="15"/>
      <c r="L150" s="17"/>
    </row>
    <row r="151" spans="1:12" s="5" customFormat="1" ht="12.75">
      <c r="A151" s="4" t="s">
        <v>87</v>
      </c>
      <c r="B151" s="13"/>
      <c r="C151" s="6"/>
      <c r="D151" s="11"/>
      <c r="G151" s="7"/>
      <c r="H151" s="29"/>
      <c r="I151" s="7"/>
      <c r="J151" s="29"/>
      <c r="K151" s="7"/>
      <c r="L151" s="9"/>
    </row>
    <row r="152" spans="1:13" ht="12">
      <c r="A152" s="14" t="s">
        <v>89</v>
      </c>
      <c r="B152" s="12" t="s">
        <v>2</v>
      </c>
      <c r="C152" s="2" t="s">
        <v>38</v>
      </c>
      <c r="D152" s="5" t="s">
        <v>257</v>
      </c>
      <c r="E152">
        <v>1</v>
      </c>
      <c r="F152">
        <v>1</v>
      </c>
      <c r="G152" s="3">
        <v>0.46</v>
      </c>
      <c r="H152" s="28">
        <v>4</v>
      </c>
      <c r="I152" s="3">
        <f>PRODUCT(H152,G152)</f>
        <v>1.84</v>
      </c>
      <c r="J152" s="28">
        <v>9</v>
      </c>
      <c r="K152" s="3">
        <f>PRODUCT(J152,G152)</f>
        <v>4.140000000000001</v>
      </c>
      <c r="M152" s="16" t="s">
        <v>258</v>
      </c>
    </row>
    <row r="153" spans="1:13" s="14" customFormat="1" ht="12.75">
      <c r="A153" s="19"/>
      <c r="B153" s="20"/>
      <c r="G153" s="15"/>
      <c r="H153" s="30"/>
      <c r="I153" s="15"/>
      <c r="J153" s="30"/>
      <c r="K153" s="15"/>
      <c r="L153" s="17"/>
      <c r="M153" s="18"/>
    </row>
    <row r="154" spans="1:13" ht="12">
      <c r="A154" s="14" t="s">
        <v>278</v>
      </c>
      <c r="B154" s="12" t="s">
        <v>2</v>
      </c>
      <c r="C154" s="2" t="s">
        <v>38</v>
      </c>
      <c r="D154" s="5" t="s">
        <v>25</v>
      </c>
      <c r="E154">
        <v>1</v>
      </c>
      <c r="F154">
        <v>1</v>
      </c>
      <c r="G154" s="3" t="s">
        <v>25</v>
      </c>
      <c r="H154" s="28">
        <v>4</v>
      </c>
      <c r="I154" s="3">
        <f>PRODUCT(H154,G154)</f>
        <v>4</v>
      </c>
      <c r="J154" s="28">
        <v>9</v>
      </c>
      <c r="K154" s="3">
        <f>PRODUCT(J154,G154)</f>
        <v>9</v>
      </c>
      <c r="M154" s="16" t="s">
        <v>90</v>
      </c>
    </row>
    <row r="155" spans="1:13" ht="12">
      <c r="A155" s="14" t="s">
        <v>279</v>
      </c>
      <c r="B155" s="12" t="s">
        <v>2</v>
      </c>
      <c r="C155" s="2" t="s">
        <v>38</v>
      </c>
      <c r="D155" s="5" t="s">
        <v>25</v>
      </c>
      <c r="E155">
        <v>1</v>
      </c>
      <c r="F155">
        <v>1</v>
      </c>
      <c r="G155" s="3" t="s">
        <v>25</v>
      </c>
      <c r="H155" s="28">
        <v>4</v>
      </c>
      <c r="I155" s="3">
        <f>PRODUCT(H155,G155)</f>
        <v>4</v>
      </c>
      <c r="J155" s="28">
        <v>9</v>
      </c>
      <c r="K155" s="3">
        <f>PRODUCT(J155,G155)</f>
        <v>9</v>
      </c>
      <c r="M155" s="16" t="s">
        <v>91</v>
      </c>
    </row>
    <row r="156" spans="1:13" ht="12.75">
      <c r="A156" s="1"/>
      <c r="D156"/>
      <c r="M156" s="16"/>
    </row>
    <row r="157" spans="1:12" s="27" customFormat="1" ht="12">
      <c r="A157" s="32" t="s">
        <v>88</v>
      </c>
      <c r="B157" s="36"/>
      <c r="C157" s="37"/>
      <c r="D157" s="38"/>
      <c r="G157" s="39"/>
      <c r="H157" s="40"/>
      <c r="I157" s="39"/>
      <c r="J157" s="40"/>
      <c r="K157" s="39">
        <f>SUM(K152:K156)</f>
        <v>22.14</v>
      </c>
      <c r="L157" s="41"/>
    </row>
    <row r="158" spans="1:12" s="27" customFormat="1" ht="12">
      <c r="A158" s="32" t="s">
        <v>76</v>
      </c>
      <c r="B158" s="36"/>
      <c r="C158" s="37"/>
      <c r="D158" s="42"/>
      <c r="G158" s="39"/>
      <c r="H158" s="40"/>
      <c r="I158" s="39"/>
      <c r="J158" s="40"/>
      <c r="K158" s="39">
        <f>SUM(K36,K63,K72,K89,K95,K127,K148,K157)</f>
        <v>454.688</v>
      </c>
      <c r="L158" s="41"/>
    </row>
    <row r="159" spans="2:12" ht="12">
      <c r="B159" s="2"/>
      <c r="C159" s="10"/>
      <c r="D159"/>
      <c r="F159" s="3"/>
      <c r="G159" s="28"/>
      <c r="H159" s="3"/>
      <c r="I159" s="28"/>
      <c r="L159" s="12"/>
    </row>
    <row r="160" spans="2:12" ht="12">
      <c r="B160" s="2"/>
      <c r="C160" s="10"/>
      <c r="D160"/>
      <c r="F160" s="3"/>
      <c r="G160" s="28"/>
      <c r="H160" s="3"/>
      <c r="I160" s="28"/>
      <c r="L160" s="12"/>
    </row>
    <row r="161" spans="2:12" ht="12">
      <c r="B161" s="2"/>
      <c r="C161" s="10"/>
      <c r="D161"/>
      <c r="F161" s="3"/>
      <c r="G161" s="28"/>
      <c r="H161" s="3"/>
      <c r="I161" s="28"/>
      <c r="L161" s="12"/>
    </row>
    <row r="162" spans="2:12" ht="12">
      <c r="B162" s="2"/>
      <c r="C162" s="10"/>
      <c r="D162"/>
      <c r="F162" s="3"/>
      <c r="G162" s="28"/>
      <c r="H162" s="3"/>
      <c r="I162" s="28"/>
      <c r="L162" s="12"/>
    </row>
    <row r="163" spans="2:12" ht="12">
      <c r="B163" s="2"/>
      <c r="C163" s="10"/>
      <c r="D163"/>
      <c r="F163" s="3"/>
      <c r="G163" s="28"/>
      <c r="H163" s="3"/>
      <c r="I163" s="28"/>
      <c r="L163" s="12"/>
    </row>
  </sheetData>
  <hyperlinks>
    <hyperlink ref="M134" r:id="rId1" display="http://www.mouser.com/search/ProductDetail.aspx?R=112AXvirtualkey50210000virtualkey502-112AX"/>
    <hyperlink ref="M138" r:id="rId2" display="http://www.mouser.com/search/ProductDetail.aspx?R=512.0008virtualkey59400000virtualkey594-512-0008"/>
    <hyperlink ref="M142" r:id="rId3" display="http://www.mouser.com/search/ProductDetail.aspx?R=PKES90B1%2f4virtualkey50660000virtualkey506-PKES90B1%2f4"/>
    <hyperlink ref="M140" r:id="rId4" display="http://www.mouser.com/search/ProductDetail.aspx?R=1456virtualkey53400000virtualkey534-1456"/>
    <hyperlink ref="M68" r:id="rId5" display="http://www.mouser.com/search/ProductDetail.aspx?R=PT10LV10-00279-PT10LV10-503A2020virtualkey53100000virtualkey531-PT10V-50K"/>
    <hyperlink ref="M137" r:id="rId6" display="http://www.mouser.com/search/ProductDetail.aspx?R=112AXvirtualkey50210000virtualkey502-112AX"/>
    <hyperlink ref="M122" r:id="rId7" display="http://www.jameco.com/webapp/wcs/stores/servlet/ProductDisplay?langId=-1&amp;storeId=10001&amp;catalogId=10001&amp;productId=99901"/>
    <hyperlink ref="M121" r:id="rId8" display="http://www.jameco.com/webapp/wcs/stores/servlet/ProductDisplay?langId=-1&amp;storeId=10001&amp;catalogId=10001&amp;productId=99311"/>
    <hyperlink ref="M117" r:id="rId9" display="http://www.radioshack.com/product/index.jsp?productId=2102795"/>
    <hyperlink ref="M114" r:id="rId10" display="http://www.reichelt.de/?;ACTION=3;LA=4;GROUP=A568;GROUPID=3055;ARTICLE=15993;START=0;OFFSET=16;SID=283kesSawQARwAAFt8PG47f16f8d3120702bf33b77f040ff7f0af"/>
    <hyperlink ref="M107" r:id="rId11" display="http://www.donberg.ie/descript/a/audio_lamp23.htm"/>
    <hyperlink ref="M152" r:id="rId12" display="http://www.mouser.com/search/productdetail.aspx?R=2211virtualkey53400000virtualkey534-405"/>
    <hyperlink ref="M135" r:id="rId13" display="http://www.mouser.com/search/ProductDetail.aspx?R=112AXvirtualkey50210000virtualkey502-112AX"/>
    <hyperlink ref="M136" r:id="rId14" display="http://www.mouser.com/search/ProductDetail.aspx?R=112AXvirtualkey50210000virtualkey502-112AX"/>
  </hyperlinks>
  <printOptions/>
  <pageMargins left="0.75" right="0.75" top="1" bottom="1" header="0.5" footer="0.5"/>
  <pageSetup horizontalDpi="600" verticalDpi="600" orientation="portrait" r:id="rId16"/>
  <drawing r:id="rId1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Dragonfly Alley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William J. Hall</dc:creator>
  <cp:keywords/>
  <dc:description/>
  <cp:lastModifiedBy>William J Hall</cp:lastModifiedBy>
  <dcterms:created xsi:type="dcterms:W3CDTF">2007-06-20T06:48:35Z</dcterms:created>
  <dcterms:modified xsi:type="dcterms:W3CDTF">2009-07-05T21:56:08Z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