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" windowWidth="1635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<sst xmlns="http://schemas.openxmlformats.org/spreadsheetml/2006/main" count="364" uniqueCount="230">
  <si>
    <t>PART</t>
  </si>
  <si>
    <t>1 K ohm</t>
  </si>
  <si>
    <t>Mouser</t>
  </si>
  <si>
    <t>Supplier</t>
  </si>
  <si>
    <t>Note</t>
  </si>
  <si>
    <t>Misc</t>
  </si>
  <si>
    <t>14 Pin IC Sockets</t>
  </si>
  <si>
    <t>271-1K-RC</t>
  </si>
  <si>
    <t>Mult</t>
  </si>
  <si>
    <t>Mfgr</t>
  </si>
  <si>
    <t>Xicon</t>
  </si>
  <si>
    <t>Min</t>
  </si>
  <si>
    <t>Item #</t>
  </si>
  <si>
    <t>$US per</t>
  </si>
  <si>
    <t>22uF</t>
  </si>
  <si>
    <t>TI</t>
  </si>
  <si>
    <t>mill max</t>
  </si>
  <si>
    <t>IC Sockets</t>
  </si>
  <si>
    <t>AVX</t>
  </si>
  <si>
    <t>http://www.mouser.com/search/ProductDetail.aspx?R=PT10LV10-00279-PT10LV10-503A2020virtualkey53100000virtualkey531-PT10V-50K</t>
  </si>
  <si>
    <t>Capacitors</t>
  </si>
  <si>
    <t>Trimmer potentiometers</t>
  </si>
  <si>
    <t xml:space="preserve"> </t>
  </si>
  <si>
    <t>Resistors - 1/4 W - 1%</t>
  </si>
  <si>
    <t>URL as of 2007 June / July</t>
  </si>
  <si>
    <t>Switchcraft</t>
  </si>
  <si>
    <t>502-112AX</t>
  </si>
  <si>
    <t>http://www.mouser.com/search/ProductDetail.aspx?R=112AXvirtualkey50210000virtualkey502-112AX</t>
  </si>
  <si>
    <t>lock washer</t>
  </si>
  <si>
    <t>594-512-0008</t>
  </si>
  <si>
    <t>Vishay/Spectrol</t>
  </si>
  <si>
    <t>http://www.mouser.com/search/ProductDetail.aspx?R=512.0008virtualkey59400000virtualkey594-512-0008</t>
  </si>
  <si>
    <t>potentiometer nut</t>
  </si>
  <si>
    <t>http://www.mouser.com/search/ProductDetail.aspx?R=1456virtualkey53400000virtualkey534-1456</t>
  </si>
  <si>
    <t>534-1456</t>
  </si>
  <si>
    <t>Keystone Electronics</t>
  </si>
  <si>
    <t>knob - Alcoswitch</t>
  </si>
  <si>
    <t>Tyco Electronics / Alcoswitch</t>
  </si>
  <si>
    <t>http://www.mouser.com/search/ProductDetail.aspx?R=PKES90B1%2f4virtualkey50660000virtualkey506-PKES90B1%2f4</t>
  </si>
  <si>
    <t>WHEREAS WE ARE FAIRLY CONFIDENT AS TO THE ACCURACY OF THIS BOM, PLEASE CHECK ALL PARTS AND NUMBERS YOURSELF… WE'VE DONE OUR BEST, BUT CAN'T GUARANTEE PERFECTION.  THANKS.</t>
  </si>
  <si>
    <t>1/4 W 1%</t>
  </si>
  <si>
    <t>catalog page: http://www.mouser.com/catalog/631/548.pdf</t>
  </si>
  <si>
    <t>catalog page: http://www.mouser.com/catalog/631/632.pdf</t>
  </si>
  <si>
    <t>10V - 10mm horizontal mount, vertical adjustment)</t>
  </si>
  <si>
    <t>Axial Ferrite Beads</t>
  </si>
  <si>
    <t>Tyco</t>
  </si>
  <si>
    <t>http://www.mouser.com/catalog/631/1205.pdf</t>
  </si>
  <si>
    <t>http://www.mouser.com/search/productdetail.aspx?R=640445-4virtualkey57100000virtualkey571-6404454</t>
  </si>
  <si>
    <t>1/4" Jack</t>
  </si>
  <si>
    <t>Every Pot on MOTM units requires an additional nut - they come with only one.</t>
  </si>
  <si>
    <t>Typical MOTM Knobs</t>
  </si>
  <si>
    <t>Extended</t>
  </si>
  <si>
    <t>http://www.mouser.com/catalog/632/1303.pdf</t>
  </si>
  <si>
    <t>22 K ohm</t>
  </si>
  <si>
    <t>PCB1</t>
  </si>
  <si>
    <t>140-LLRL35V22-RC</t>
  </si>
  <si>
    <t>catalog page: http://www.mouser.com/catalog/631/691.pdf</t>
  </si>
  <si>
    <t>catalog page: http://www.mouser.com/catalog/631/709.pdf</t>
  </si>
  <si>
    <t>8 Pin IC Sockets</t>
  </si>
  <si>
    <t>271-22K-RC</t>
  </si>
  <si>
    <t>http://www.mouser.com/search/ProductDetail.aspx?R=140-LLRL35V22-RCvirtualkey21980000virtualkey140-LLRL35V22-RC</t>
  </si>
  <si>
    <t>http://www.mouser.com/search/productdetail.aspx?R=BQ014D0104J--virtualkey58110000virtualkey581-BQ014D0104J</t>
  </si>
  <si>
    <t>price break at 10</t>
  </si>
  <si>
    <t>http://www.mouser.com/search/ProductDetail.aspx?R=115-93-308-41-003000virtualkey57510000virtualkey575-393308</t>
  </si>
  <si>
    <t>Total Resistors</t>
  </si>
  <si>
    <t>Project Total</t>
  </si>
  <si>
    <t>Total Caps</t>
  </si>
  <si>
    <t>623-2743002112</t>
  </si>
  <si>
    <t>http://www.mouser.com/search/productdetail.aspx?R=2743002112Lvirtualkey62300000virtualkey623-2743002112</t>
  </si>
  <si>
    <t>Fair-Rite</t>
  </si>
  <si>
    <t>Total Trimmers</t>
  </si>
  <si>
    <t>Total ICs</t>
  </si>
  <si>
    <t>Ferrite Beads</t>
  </si>
  <si>
    <t>Total Misc</t>
  </si>
  <si>
    <t>Total Connection Hardware</t>
  </si>
  <si>
    <t>Connection Hardware</t>
  </si>
  <si>
    <t>Hardware</t>
  </si>
  <si>
    <t>Total Hardware</t>
  </si>
  <si>
    <t>http://www.mouser.com/search/productdetail.aspx?R=2211virtualkey53400000virtualkey534-2211</t>
  </si>
  <si>
    <t>6-32 nut</t>
  </si>
  <si>
    <t>534-4701</t>
  </si>
  <si>
    <t>http://www.mouser.com/search/ProductDetail.aspx?R=4701virtualkey53400000virtualkey534-4701</t>
  </si>
  <si>
    <t>http://www.mouser.com/search/ProductDetail.aspx?R=9409virtualkey53400000virtualkey534-9409</t>
  </si>
  <si>
    <t>1/2" 6-32 screw</t>
  </si>
  <si>
    <t>534-9409</t>
  </si>
  <si>
    <t>100 ohm</t>
  </si>
  <si>
    <t>4.7 K ohm (4K7)</t>
  </si>
  <si>
    <t>10 K ohm</t>
  </si>
  <si>
    <t>1 M (may be 10% carbon)</t>
  </si>
  <si>
    <t>271-100-RC</t>
  </si>
  <si>
    <t>on hand</t>
  </si>
  <si>
    <t>271-4.7K-RC</t>
  </si>
  <si>
    <t>271-10K-RC</t>
  </si>
  <si>
    <t>271-1.0M-RC</t>
  </si>
  <si>
    <t>Radial Electrolytic 35+V</t>
  </si>
  <si>
    <t>Multilayer Ceramic Caps - 100V, 5% tolerance</t>
  </si>
  <si>
    <t>Fairchild Semiconductor</t>
  </si>
  <si>
    <t>Vishay Semiconductors</t>
  </si>
  <si>
    <t>78-1N4148</t>
  </si>
  <si>
    <t xml:space="preserve">Diodes / Rectifier </t>
  </si>
  <si>
    <t>1N4148 (diode)</t>
  </si>
  <si>
    <t>break at 10</t>
  </si>
  <si>
    <t>Switches</t>
  </si>
  <si>
    <t>Bourns</t>
  </si>
  <si>
    <t>Toggle Switches SPDT</t>
  </si>
  <si>
    <t>633-M201202-RO</t>
  </si>
  <si>
    <t>NKK</t>
  </si>
  <si>
    <t>512-BC550CBU</t>
  </si>
  <si>
    <t>Transistors</t>
  </si>
  <si>
    <t>BC550C NPN</t>
  </si>
  <si>
    <t>http://www.mouser.com/search/ProductDetail.aspx?R=115-93-314-41-003000virtualkey57510000virtualkey575-393314</t>
  </si>
  <si>
    <t>2 Conductor Metal Bushing Closed Tip 1/4" jack (112A type)</t>
  </si>
  <si>
    <t>506-PKES-90B-1/4</t>
  </si>
  <si>
    <t>56 K ohm</t>
  </si>
  <si>
    <t>470 K</t>
  </si>
  <si>
    <t>4.99 K ohm (4K99)</t>
  </si>
  <si>
    <t>27 K ohm</t>
  </si>
  <si>
    <t>68 K ohm</t>
  </si>
  <si>
    <t>271-4.99K-RC</t>
  </si>
  <si>
    <t>271-27K-RC</t>
  </si>
  <si>
    <t>271-56K-RC</t>
  </si>
  <si>
    <t>271-68K-RC</t>
  </si>
  <si>
    <t>271-470K-RC</t>
  </si>
  <si>
    <t>1/2 Watt Resistor</t>
  </si>
  <si>
    <t>293-100-RC</t>
  </si>
  <si>
    <t>100 Ohm - axial type</t>
  </si>
  <si>
    <t xml:space="preserve">Axial Ceramic Caps - assume 50V, 5% tolerance </t>
  </si>
  <si>
    <t>147-75-101-RC</t>
  </si>
  <si>
    <t>581-SR211A101JAR</t>
  </si>
  <si>
    <t>147-71-103-RC</t>
  </si>
  <si>
    <t>147-72-104-RC</t>
  </si>
  <si>
    <t>(.100nF) 100pF 5mm spacing (this will have to be streatched to fit the MUUB)</t>
  </si>
  <si>
    <t>10nF = 10,000pF = u1 (.01uF) 10%</t>
  </si>
  <si>
    <t>(.100nF) 100pF 5%</t>
  </si>
  <si>
    <t>100nF = 100,000pF = u1 (.1uF) 20%</t>
  </si>
  <si>
    <t>72-T93YA-10K</t>
  </si>
  <si>
    <t>10K trimmer (multi turn)</t>
  </si>
  <si>
    <t>Vishay/Sfernice</t>
  </si>
  <si>
    <t>100k pot - panel mount</t>
  </si>
  <si>
    <t>652-95A1A-B28-B20L</t>
  </si>
  <si>
    <t>break at 25</t>
  </si>
  <si>
    <t>http://www.mouser.com/search/ProductDetail.aspx?R=95A1A-B28-B20Lvirtualkey65210000virtualkey652-95A1A-B28-B20L</t>
  </si>
  <si>
    <t>TL072</t>
  </si>
  <si>
    <t>LM311N</t>
  </si>
  <si>
    <t>MX1013</t>
  </si>
  <si>
    <t>511-LM311N</t>
  </si>
  <si>
    <t>511-L7805CV</t>
  </si>
  <si>
    <t>595-LT1013CP</t>
  </si>
  <si>
    <t>LM3914N-1-ND</t>
  </si>
  <si>
    <t>LM3914N-1-ND LED driver</t>
  </si>
  <si>
    <t>digikey</t>
  </si>
  <si>
    <t>TL074</t>
  </si>
  <si>
    <t>595-TL072CP</t>
  </si>
  <si>
    <t>http://www.mouser.com/search/ProductDetail.aspx?R=TL072ACNvirtualkey51120000virtualkey511-TL072ACN</t>
  </si>
  <si>
    <t>595-TL074CN</t>
  </si>
  <si>
    <t>STMicroelectronics</t>
  </si>
  <si>
    <t>??</t>
  </si>
  <si>
    <t>18 Pin IC Sockets</t>
  </si>
  <si>
    <t>571-6404456</t>
  </si>
  <si>
    <t>2 pin shunt</t>
  </si>
  <si>
    <t>Tyco Electronics / AMP</t>
  </si>
  <si>
    <t>MTA-156 power cable</t>
  </si>
  <si>
    <t>Digikey</t>
  </si>
  <si>
    <t>S2111-24-ND</t>
  </si>
  <si>
    <t>PRD360B-ND</t>
  </si>
  <si>
    <t>PRD360C-ND</t>
  </si>
  <si>
    <t>bezel</t>
  </si>
  <si>
    <t>clear lens</t>
  </si>
  <si>
    <t>Black felt - 3" x 5.5"</t>
  </si>
  <si>
    <t>PRD Plastics</t>
  </si>
  <si>
    <t>48 pin right-angle 0.1" connector (2 rows, 24 pins per row) - call -</t>
  </si>
  <si>
    <t>http://parts.digikey.com/1/parts/335810-conn-header-100-dual-ra-48pos-pzc24dban.html</t>
  </si>
  <si>
    <t>Sullins</t>
  </si>
  <si>
    <t>blue-green</t>
  </si>
  <si>
    <t>696-SSL-LX3044SRC/D</t>
  </si>
  <si>
    <t>Lumex</t>
  </si>
  <si>
    <t>696-SSL-LX3044SOC</t>
  </si>
  <si>
    <t>696-SSL-LX3044USBD</t>
  </si>
  <si>
    <t>67-1074-ND</t>
  </si>
  <si>
    <t>67-1647-ND</t>
  </si>
  <si>
    <t>67-1059-ND</t>
  </si>
  <si>
    <t>67-1748-ND</t>
  </si>
  <si>
    <t>404-1116-ND</t>
  </si>
  <si>
    <t>Stanley #DC3894X</t>
  </si>
  <si>
    <t>call</t>
  </si>
  <si>
    <t>3M</t>
  </si>
  <si>
    <t>517-838-01-36</t>
  </si>
  <si>
    <t>this is a 72 pin - 36 per row</t>
  </si>
  <si>
    <t>571-6404454</t>
  </si>
  <si>
    <t>1/4" spacer</t>
  </si>
  <si>
    <t>534-405</t>
  </si>
  <si>
    <t>575-11044314</t>
  </si>
  <si>
    <t>575-144308</t>
  </si>
  <si>
    <t>575-11044318</t>
  </si>
  <si>
    <t>Display bezel</t>
  </si>
  <si>
    <t>Display clear lens</t>
  </si>
  <si>
    <t>696-SSL-LX3044ID</t>
  </si>
  <si>
    <t>super red (30%)</t>
  </si>
  <si>
    <t>696-SSL-LX3044HD</t>
  </si>
  <si>
    <t>LEDs (3mm)</t>
  </si>
  <si>
    <t>696-SSL-LX3044GD</t>
  </si>
  <si>
    <t>dark red (60% intensity=8)</t>
  </si>
  <si>
    <t>red (60% intensity=30)</t>
  </si>
  <si>
    <t>super orange (high brightness) (30% intensity=)</t>
  </si>
  <si>
    <t>amber (60% intensity=15)</t>
  </si>
  <si>
    <t>696-SSL-LX3044AD</t>
  </si>
  <si>
    <t>696-SSL-LX3044YD</t>
  </si>
  <si>
    <t>yellow (60% intensity=30)</t>
  </si>
  <si>
    <t>green (60% intensity=40)</t>
  </si>
  <si>
    <t>blue (60% intensity=80)</t>
  </si>
  <si>
    <t>PCBs</t>
  </si>
  <si>
    <t>Tellun</t>
  </si>
  <si>
    <t>Panel</t>
  </si>
  <si>
    <t>Bridechamber</t>
  </si>
  <si>
    <t>Kay Fabrics</t>
  </si>
  <si>
    <t>Voltage Regulator</t>
  </si>
  <si>
    <t>LM7805 (TO-220)</t>
  </si>
  <si>
    <t>if you're going to do the brightness adjustment mod, you'll need 5 more of these.</t>
  </si>
  <si>
    <t>S2112E-36-ND</t>
  </si>
  <si>
    <t>50 pin right angle</t>
  </si>
  <si>
    <t>WM8173-ND</t>
  </si>
  <si>
    <t>Molex</t>
  </si>
  <si>
    <t>Stooge 3-pot PCB Mounting Bracket</t>
  </si>
  <si>
    <t>Synthesis Technology</t>
  </si>
  <si>
    <t>Semiconductors</t>
  </si>
  <si>
    <t>Headers</t>
  </si>
  <si>
    <t>571-6404523</t>
  </si>
  <si>
    <t>MTA .156" Headers FRCTN LK HDR STR 6P Square post, tin</t>
  </si>
  <si>
    <t>MTA .1 Header 3 pin header (JP2)</t>
  </si>
  <si>
    <t>our notes to ourselves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</si>
</sst>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3" fillId="0" borderId="0" xfId="20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9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2" borderId="0" xfId="20" applyFill="1" applyAlignment="1">
      <alignment/>
    </xf>
    <xf numFmtId="0" fontId="5" fillId="2" borderId="0" xfId="0" applyFont="1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3" fontId="0" fillId="5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9" fontId="0" fillId="3" borderId="0" xfId="0" applyNumberFormat="1" applyFont="1" applyFill="1" applyAlignment="1">
      <alignment horizontal="left"/>
    </xf>
    <xf numFmtId="3" fontId="0" fillId="4" borderId="0" xfId="0" applyNumberFormat="1" applyFont="1" applyFill="1" applyAlignment="1">
      <alignment/>
    </xf>
    <xf numFmtId="0" fontId="0" fillId="3" borderId="0" xfId="0" applyFont="1" applyFill="1" applyAlignment="1">
      <alignment wrapText="1"/>
    </xf>
    <xf numFmtId="8" fontId="0" fillId="0" borderId="0" xfId="0" applyNumberFormat="1" applyFill="1" applyAlignment="1">
      <alignment wrapText="1"/>
    </xf>
    <xf numFmtId="8" fontId="0" fillId="0" borderId="0" xfId="0" applyNumberFormat="1" applyFill="1" applyAlignment="1">
      <alignment/>
    </xf>
    <xf numFmtId="0" fontId="0" fillId="3" borderId="0" xfId="0" applyFill="1" applyAlignment="1">
      <alignment wrapText="1"/>
    </xf>
    <xf numFmtId="0" fontId="0" fillId="2" borderId="0" xfId="0" applyFont="1" applyFill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97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611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9525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R=512.0008virtualkey59400000virtualkey594-512-0008" TargetMode="External" /><Relationship Id="rId2" Type="http://schemas.openxmlformats.org/officeDocument/2006/relationships/hyperlink" Target="http://www.mouser.com/search/ProductDetail.aspx?R=PKES90B1%2f4virtualkey50660000virtualkey506-PKES90B1%2f4" TargetMode="External" /><Relationship Id="rId3" Type="http://schemas.openxmlformats.org/officeDocument/2006/relationships/hyperlink" Target="http://www.mouser.com/search/ProductDetail.aspx?R=1456virtualkey53400000virtualkey534-1456" TargetMode="External" /><Relationship Id="rId4" Type="http://schemas.openxmlformats.org/officeDocument/2006/relationships/hyperlink" Target="http://www.mouser.com/search/ProductDetail.aspx?R=PT10LV10-00279-PT10LV10-503A2020virtualkey53100000virtualkey531-PT10V-50K" TargetMode="External" /><Relationship Id="rId5" Type="http://schemas.openxmlformats.org/officeDocument/2006/relationships/hyperlink" Target="http://www.mouser.com/search/ProductDetail.aspx?R=112AXvirtualkey50210000virtualkey502-112AX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11.8515625" style="12" customWidth="1"/>
    <col min="3" max="3" width="23.7109375" style="2" customWidth="1"/>
    <col min="4" max="4" width="22.00390625" style="10" customWidth="1"/>
    <col min="5" max="5" width="8.00390625" style="0" customWidth="1"/>
    <col min="6" max="6" width="6.00390625" style="0" customWidth="1"/>
    <col min="7" max="7" width="8.140625" style="3" customWidth="1"/>
    <col min="8" max="8" width="7.57421875" style="28" customWidth="1"/>
    <col min="9" max="9" width="8.140625" style="3" customWidth="1"/>
    <col min="10" max="10" width="8.140625" style="28" customWidth="1"/>
    <col min="11" max="11" width="8.140625" style="3" customWidth="1"/>
    <col min="12" max="12" width="48.140625" style="8" customWidth="1"/>
  </cols>
  <sheetData>
    <row r="1" spans="1:13" ht="12">
      <c r="A1" t="s">
        <v>0</v>
      </c>
      <c r="B1" s="12" t="s">
        <v>3</v>
      </c>
      <c r="C1" s="2" t="s">
        <v>9</v>
      </c>
      <c r="D1" s="10" t="s">
        <v>12</v>
      </c>
      <c r="E1" t="s">
        <v>11</v>
      </c>
      <c r="F1" t="s">
        <v>8</v>
      </c>
      <c r="G1" s="3" t="s">
        <v>13</v>
      </c>
      <c r="H1" s="28" t="s">
        <v>54</v>
      </c>
      <c r="I1" s="3" t="s">
        <v>51</v>
      </c>
      <c r="J1" s="28" t="s">
        <v>229</v>
      </c>
      <c r="L1" s="8" t="s">
        <v>4</v>
      </c>
      <c r="M1" t="s">
        <v>24</v>
      </c>
    </row>
    <row r="2" ht="12">
      <c r="A2" t="s">
        <v>39</v>
      </c>
    </row>
    <row r="3" spans="1:12" s="5" customFormat="1" ht="12.75">
      <c r="A3" s="4" t="s">
        <v>23</v>
      </c>
      <c r="B3" s="13"/>
      <c r="C3" s="6"/>
      <c r="D3" s="11"/>
      <c r="G3" s="7"/>
      <c r="H3" s="29"/>
      <c r="I3" s="7"/>
      <c r="J3" s="29"/>
      <c r="K3" s="7"/>
      <c r="L3" s="9"/>
    </row>
    <row r="4" spans="1:12" s="14" customFormat="1" ht="25.5">
      <c r="A4" s="25" t="s">
        <v>40</v>
      </c>
      <c r="B4" s="20"/>
      <c r="C4" s="21"/>
      <c r="D4" s="22"/>
      <c r="G4" s="15"/>
      <c r="H4" s="30"/>
      <c r="I4" s="15"/>
      <c r="J4" s="30"/>
      <c r="K4" s="15"/>
      <c r="L4" s="17" t="s">
        <v>41</v>
      </c>
    </row>
    <row r="5" spans="1:12" s="14" customFormat="1" ht="12">
      <c r="A5" s="46" t="s">
        <v>85</v>
      </c>
      <c r="B5" s="12" t="s">
        <v>2</v>
      </c>
      <c r="C5" s="2" t="s">
        <v>10</v>
      </c>
      <c r="D5" s="11" t="s">
        <v>89</v>
      </c>
      <c r="E5" s="14">
        <v>1</v>
      </c>
      <c r="F5" s="14">
        <v>1</v>
      </c>
      <c r="G5" s="15">
        <v>0.09</v>
      </c>
      <c r="H5" s="47">
        <v>2</v>
      </c>
      <c r="I5" s="3">
        <f>PRODUCT(H5,G5)</f>
        <v>0.18</v>
      </c>
      <c r="J5" s="43" t="s">
        <v>90</v>
      </c>
      <c r="K5" s="3">
        <f>PRODUCT(J5,0)</f>
        <v>0</v>
      </c>
      <c r="L5" s="17"/>
    </row>
    <row r="6" spans="1:13" ht="12">
      <c r="A6" s="24" t="s">
        <v>1</v>
      </c>
      <c r="B6" s="12" t="s">
        <v>2</v>
      </c>
      <c r="C6" s="2" t="s">
        <v>10</v>
      </c>
      <c r="D6" s="11" t="s">
        <v>7</v>
      </c>
      <c r="E6">
        <v>1</v>
      </c>
      <c r="F6">
        <v>1</v>
      </c>
      <c r="G6" s="15">
        <v>0.09</v>
      </c>
      <c r="H6" s="47">
        <v>1</v>
      </c>
      <c r="I6" s="3">
        <f aca="true" t="shared" si="0" ref="I6:I15">PRODUCT(H6,G6)</f>
        <v>0.09</v>
      </c>
      <c r="J6" s="43" t="s">
        <v>90</v>
      </c>
      <c r="K6" s="3">
        <f>PRODUCT(J6,0)</f>
        <v>0</v>
      </c>
      <c r="M6" s="16"/>
    </row>
    <row r="7" spans="1:13" ht="12">
      <c r="A7" s="24" t="s">
        <v>86</v>
      </c>
      <c r="B7" s="12" t="s">
        <v>2</v>
      </c>
      <c r="C7" s="2" t="s">
        <v>10</v>
      </c>
      <c r="D7" s="11" t="s">
        <v>91</v>
      </c>
      <c r="E7">
        <v>1</v>
      </c>
      <c r="F7">
        <v>1</v>
      </c>
      <c r="G7" s="3">
        <v>0.09</v>
      </c>
      <c r="H7" s="47">
        <v>3</v>
      </c>
      <c r="I7" s="3">
        <f t="shared" si="0"/>
        <v>0.27</v>
      </c>
      <c r="J7" s="43" t="s">
        <v>90</v>
      </c>
      <c r="K7" s="3">
        <f>PRODUCT(J7,0)</f>
        <v>0</v>
      </c>
      <c r="M7" s="16"/>
    </row>
    <row r="8" spans="1:13" ht="12">
      <c r="A8" s="24" t="s">
        <v>115</v>
      </c>
      <c r="B8" s="12" t="s">
        <v>2</v>
      </c>
      <c r="C8" s="2" t="s">
        <v>10</v>
      </c>
      <c r="D8" s="11" t="s">
        <v>118</v>
      </c>
      <c r="E8">
        <v>1</v>
      </c>
      <c r="F8">
        <v>1</v>
      </c>
      <c r="G8" s="3">
        <v>0.09</v>
      </c>
      <c r="H8" s="47">
        <v>1</v>
      </c>
      <c r="I8" s="3">
        <f t="shared" si="0"/>
        <v>0.09</v>
      </c>
      <c r="J8" s="28">
        <v>10</v>
      </c>
      <c r="K8" s="3">
        <f>PRODUCT(J8,G8)</f>
        <v>0.8999999999999999</v>
      </c>
      <c r="M8" s="16"/>
    </row>
    <row r="9" spans="1:13" ht="12">
      <c r="A9" s="24" t="s">
        <v>87</v>
      </c>
      <c r="B9" s="12" t="s">
        <v>2</v>
      </c>
      <c r="C9" s="2" t="s">
        <v>10</v>
      </c>
      <c r="D9" s="11" t="s">
        <v>92</v>
      </c>
      <c r="E9">
        <v>1</v>
      </c>
      <c r="F9">
        <v>1</v>
      </c>
      <c r="G9" s="3">
        <v>0.09</v>
      </c>
      <c r="H9" s="47">
        <v>10</v>
      </c>
      <c r="I9" s="3">
        <f t="shared" si="0"/>
        <v>0.8999999999999999</v>
      </c>
      <c r="J9" s="43" t="s">
        <v>90</v>
      </c>
      <c r="K9" s="3">
        <f>PRODUCT(J9,0)</f>
        <v>0</v>
      </c>
      <c r="M9" s="16"/>
    </row>
    <row r="10" spans="1:13" ht="12">
      <c r="A10" s="24" t="s">
        <v>53</v>
      </c>
      <c r="B10" s="12" t="s">
        <v>2</v>
      </c>
      <c r="C10" s="2" t="s">
        <v>10</v>
      </c>
      <c r="D10" s="11" t="s">
        <v>59</v>
      </c>
      <c r="E10">
        <v>1</v>
      </c>
      <c r="F10">
        <v>1</v>
      </c>
      <c r="G10" s="3">
        <v>0.09</v>
      </c>
      <c r="H10" s="47">
        <v>2</v>
      </c>
      <c r="I10" s="3">
        <f t="shared" si="0"/>
        <v>0.18</v>
      </c>
      <c r="J10" s="43" t="s">
        <v>90</v>
      </c>
      <c r="K10" s="3">
        <f>PRODUCT(J10,0)</f>
        <v>0</v>
      </c>
      <c r="M10" s="16"/>
    </row>
    <row r="11" spans="1:13" ht="12">
      <c r="A11" s="24" t="s">
        <v>116</v>
      </c>
      <c r="B11" s="12" t="s">
        <v>2</v>
      </c>
      <c r="C11" s="2" t="s">
        <v>10</v>
      </c>
      <c r="D11" s="11" t="s">
        <v>119</v>
      </c>
      <c r="E11">
        <v>1</v>
      </c>
      <c r="F11">
        <v>1</v>
      </c>
      <c r="G11" s="3">
        <v>0.09</v>
      </c>
      <c r="H11" s="47">
        <v>1</v>
      </c>
      <c r="I11" s="3">
        <f t="shared" si="0"/>
        <v>0.09</v>
      </c>
      <c r="J11" s="43" t="s">
        <v>90</v>
      </c>
      <c r="K11" s="3">
        <f>PRODUCT(J11,0)</f>
        <v>0</v>
      </c>
      <c r="M11" s="16"/>
    </row>
    <row r="12" spans="1:13" ht="12">
      <c r="A12" s="24" t="s">
        <v>113</v>
      </c>
      <c r="B12" s="12" t="s">
        <v>2</v>
      </c>
      <c r="C12" s="2" t="s">
        <v>10</v>
      </c>
      <c r="D12" s="11" t="s">
        <v>120</v>
      </c>
      <c r="E12">
        <v>1</v>
      </c>
      <c r="F12">
        <v>1</v>
      </c>
      <c r="G12" s="3">
        <v>0.09</v>
      </c>
      <c r="H12" s="47">
        <v>1</v>
      </c>
      <c r="I12" s="3">
        <f t="shared" si="0"/>
        <v>0.09</v>
      </c>
      <c r="J12" s="30">
        <v>10</v>
      </c>
      <c r="K12" s="3">
        <f>PRODUCT(J12,G12)</f>
        <v>0.8999999999999999</v>
      </c>
      <c r="M12" s="16"/>
    </row>
    <row r="13" spans="1:13" ht="12">
      <c r="A13" s="24" t="s">
        <v>117</v>
      </c>
      <c r="B13" s="12" t="s">
        <v>2</v>
      </c>
      <c r="C13" s="2" t="s">
        <v>10</v>
      </c>
      <c r="D13" s="11" t="s">
        <v>121</v>
      </c>
      <c r="E13">
        <v>1</v>
      </c>
      <c r="F13">
        <v>1</v>
      </c>
      <c r="G13" s="3">
        <v>0.09</v>
      </c>
      <c r="H13" s="47">
        <v>1</v>
      </c>
      <c r="I13" s="3">
        <f t="shared" si="0"/>
        <v>0.09</v>
      </c>
      <c r="J13" s="30">
        <v>10</v>
      </c>
      <c r="K13" s="3">
        <f>PRODUCT(J13,G13)</f>
        <v>0.8999999999999999</v>
      </c>
      <c r="M13" s="16"/>
    </row>
    <row r="14" spans="1:13" ht="12">
      <c r="A14" s="24" t="s">
        <v>114</v>
      </c>
      <c r="B14" s="12" t="s">
        <v>2</v>
      </c>
      <c r="C14" s="2" t="s">
        <v>10</v>
      </c>
      <c r="D14" s="11" t="s">
        <v>122</v>
      </c>
      <c r="E14">
        <v>1</v>
      </c>
      <c r="F14">
        <v>1</v>
      </c>
      <c r="G14" s="3">
        <v>0.09</v>
      </c>
      <c r="H14" s="47">
        <v>1</v>
      </c>
      <c r="I14" s="3">
        <f t="shared" si="0"/>
        <v>0.09</v>
      </c>
      <c r="J14" s="30">
        <v>10</v>
      </c>
      <c r="K14" s="3">
        <f>PRODUCT(J14,G14)</f>
        <v>0.8999999999999999</v>
      </c>
      <c r="M14" s="16"/>
    </row>
    <row r="15" spans="1:13" ht="12">
      <c r="A15" s="24" t="s">
        <v>88</v>
      </c>
      <c r="B15" s="12" t="s">
        <v>2</v>
      </c>
      <c r="C15" s="2" t="s">
        <v>10</v>
      </c>
      <c r="D15" s="11" t="s">
        <v>93</v>
      </c>
      <c r="E15">
        <v>1</v>
      </c>
      <c r="F15">
        <v>1</v>
      </c>
      <c r="G15" s="3">
        <v>0.09</v>
      </c>
      <c r="H15" s="47">
        <v>5</v>
      </c>
      <c r="I15" s="3">
        <f t="shared" si="0"/>
        <v>0.44999999999999996</v>
      </c>
      <c r="J15" s="43" t="s">
        <v>90</v>
      </c>
      <c r="K15" s="3">
        <f>PRODUCT(J15,0)</f>
        <v>0</v>
      </c>
      <c r="M15" s="16"/>
    </row>
    <row r="16" spans="1:13" s="14" customFormat="1" ht="12.75">
      <c r="A16" s="19" t="s">
        <v>123</v>
      </c>
      <c r="B16" s="20"/>
      <c r="C16" s="21"/>
      <c r="D16" s="22"/>
      <c r="G16" s="15"/>
      <c r="H16" s="44"/>
      <c r="I16" s="15"/>
      <c r="J16" s="30"/>
      <c r="K16" s="15"/>
      <c r="L16" s="17"/>
      <c r="M16" s="18"/>
    </row>
    <row r="17" spans="1:13" s="14" customFormat="1" ht="12">
      <c r="A17" s="24" t="s">
        <v>125</v>
      </c>
      <c r="B17" s="12" t="s">
        <v>2</v>
      </c>
      <c r="C17" s="2" t="s">
        <v>10</v>
      </c>
      <c r="D17" s="35" t="s">
        <v>124</v>
      </c>
      <c r="E17" s="14">
        <v>1</v>
      </c>
      <c r="F17" s="14">
        <v>1</v>
      </c>
      <c r="G17" s="15">
        <v>0.09</v>
      </c>
      <c r="H17" s="47">
        <v>1</v>
      </c>
      <c r="I17" s="3">
        <f>PRODUCT(H17,G17)</f>
        <v>0.09</v>
      </c>
      <c r="J17" s="30">
        <v>10</v>
      </c>
      <c r="K17" s="3">
        <f>PRODUCT(J17,0.05)</f>
        <v>0.5</v>
      </c>
      <c r="L17" s="17" t="s">
        <v>101</v>
      </c>
      <c r="M17" s="18"/>
    </row>
    <row r="18" spans="1:12" s="14" customFormat="1" ht="12">
      <c r="A18" s="31"/>
      <c r="B18" s="20"/>
      <c r="C18" s="21"/>
      <c r="D18" s="26"/>
      <c r="G18" s="15"/>
      <c r="H18" s="30"/>
      <c r="I18" s="15"/>
      <c r="J18" s="30"/>
      <c r="K18" s="15"/>
      <c r="L18" s="17"/>
    </row>
    <row r="19" spans="1:12" s="27" customFormat="1" ht="12">
      <c r="A19" s="32" t="s">
        <v>64</v>
      </c>
      <c r="B19" s="36"/>
      <c r="C19" s="37"/>
      <c r="D19" s="38"/>
      <c r="G19" s="39"/>
      <c r="H19" s="40"/>
      <c r="I19" s="39">
        <f>SUM(I5:I18)</f>
        <v>2.6099999999999994</v>
      </c>
      <c r="J19" s="40"/>
      <c r="K19" s="39">
        <f>SUM(K5:K18)</f>
        <v>4.1</v>
      </c>
      <c r="L19" s="41"/>
    </row>
    <row r="20" spans="1:12" s="27" customFormat="1" ht="12">
      <c r="A20" s="32" t="s">
        <v>65</v>
      </c>
      <c r="B20" s="36"/>
      <c r="C20" s="37"/>
      <c r="D20" s="42"/>
      <c r="G20" s="39"/>
      <c r="H20" s="40"/>
      <c r="I20" s="39">
        <f>SUM(I19)</f>
        <v>2.6099999999999994</v>
      </c>
      <c r="J20" s="40"/>
      <c r="K20" s="39">
        <f>SUM(K19)</f>
        <v>4.1</v>
      </c>
      <c r="L20" s="41"/>
    </row>
    <row r="21" spans="1:12" s="14" customFormat="1" ht="12">
      <c r="A21" s="31"/>
      <c r="B21" s="12"/>
      <c r="C21" s="21"/>
      <c r="D21" s="22"/>
      <c r="G21" s="15"/>
      <c r="H21" s="30"/>
      <c r="I21" s="15"/>
      <c r="J21" s="30"/>
      <c r="K21" s="15"/>
      <c r="L21" s="17"/>
    </row>
    <row r="22" spans="1:12" s="5" customFormat="1" ht="12.75">
      <c r="A22" s="4" t="s">
        <v>20</v>
      </c>
      <c r="B22" s="13"/>
      <c r="C22" s="6"/>
      <c r="D22" s="11"/>
      <c r="G22" s="7"/>
      <c r="H22" s="29"/>
      <c r="I22" s="7"/>
      <c r="J22" s="29"/>
      <c r="K22" s="7"/>
      <c r="L22" s="9"/>
    </row>
    <row r="23" spans="1:12" ht="25.5">
      <c r="A23" s="1" t="s">
        <v>94</v>
      </c>
      <c r="L23" s="8" t="s">
        <v>42</v>
      </c>
    </row>
    <row r="24" spans="1:13" ht="12">
      <c r="A24" s="24" t="s">
        <v>14</v>
      </c>
      <c r="B24" s="12" t="s">
        <v>2</v>
      </c>
      <c r="C24" s="2" t="s">
        <v>10</v>
      </c>
      <c r="D24" s="35" t="s">
        <v>55</v>
      </c>
      <c r="E24">
        <v>1</v>
      </c>
      <c r="F24">
        <v>1</v>
      </c>
      <c r="G24" s="3">
        <v>0.24</v>
      </c>
      <c r="H24" s="40">
        <v>3</v>
      </c>
      <c r="I24" s="3">
        <f>PRODUCT(H24,G24)</f>
        <v>0.72</v>
      </c>
      <c r="J24" s="28">
        <v>10</v>
      </c>
      <c r="K24" s="3">
        <f>PRODUCT(J24,G24)</f>
        <v>2.4</v>
      </c>
      <c r="M24" s="16" t="s">
        <v>60</v>
      </c>
    </row>
    <row r="25" spans="1:13" ht="25.5">
      <c r="A25" s="19" t="s">
        <v>126</v>
      </c>
      <c r="D25" s="35"/>
      <c r="H25" s="30"/>
      <c r="L25" s="8" t="s">
        <v>57</v>
      </c>
      <c r="M25" s="16"/>
    </row>
    <row r="26" spans="1:13" ht="12">
      <c r="A26" s="24" t="s">
        <v>133</v>
      </c>
      <c r="B26" s="12" t="s">
        <v>2</v>
      </c>
      <c r="C26" s="2" t="s">
        <v>18</v>
      </c>
      <c r="D26" s="35" t="s">
        <v>127</v>
      </c>
      <c r="E26">
        <v>1</v>
      </c>
      <c r="F26">
        <v>1</v>
      </c>
      <c r="G26" s="3">
        <v>0.27</v>
      </c>
      <c r="H26" s="40">
        <v>3</v>
      </c>
      <c r="I26" s="3">
        <v>0.54</v>
      </c>
      <c r="J26" s="28">
        <v>10</v>
      </c>
      <c r="K26" s="3">
        <f>PRODUCT(J26,G26)</f>
        <v>2.7</v>
      </c>
      <c r="M26" s="16"/>
    </row>
    <row r="27" spans="1:13" ht="12">
      <c r="A27" s="24" t="s">
        <v>132</v>
      </c>
      <c r="B27" s="12" t="s">
        <v>2</v>
      </c>
      <c r="C27" s="2" t="s">
        <v>18</v>
      </c>
      <c r="D27" s="35" t="s">
        <v>129</v>
      </c>
      <c r="E27">
        <v>1</v>
      </c>
      <c r="F27">
        <v>1</v>
      </c>
      <c r="G27" s="3">
        <v>0.17</v>
      </c>
      <c r="H27" s="40">
        <v>3</v>
      </c>
      <c r="I27" s="3">
        <v>0.84</v>
      </c>
      <c r="J27" s="28">
        <v>10</v>
      </c>
      <c r="K27" s="3">
        <f>PRODUCT(J27,G27)</f>
        <v>1.7000000000000002</v>
      </c>
      <c r="M27" s="16"/>
    </row>
    <row r="28" spans="1:13" ht="12">
      <c r="A28" s="24" t="s">
        <v>134</v>
      </c>
      <c r="B28" s="12" t="s">
        <v>2</v>
      </c>
      <c r="C28" s="2" t="s">
        <v>18</v>
      </c>
      <c r="D28" s="35" t="s">
        <v>130</v>
      </c>
      <c r="E28">
        <v>1</v>
      </c>
      <c r="F28">
        <v>1</v>
      </c>
      <c r="G28" s="3">
        <v>0.16</v>
      </c>
      <c r="H28" s="40">
        <v>12</v>
      </c>
      <c r="I28" s="3">
        <v>0.16</v>
      </c>
      <c r="J28" s="28">
        <v>30</v>
      </c>
      <c r="K28" s="3">
        <f>PRODUCT(J28,G28)</f>
        <v>4.8</v>
      </c>
      <c r="M28" s="16" t="s">
        <v>61</v>
      </c>
    </row>
    <row r="29" spans="1:12" ht="25.5">
      <c r="A29" s="19" t="s">
        <v>95</v>
      </c>
      <c r="J29" s="28" t="s">
        <v>22</v>
      </c>
      <c r="L29" s="8" t="s">
        <v>56</v>
      </c>
    </row>
    <row r="30" spans="1:11" ht="37.5">
      <c r="A30" s="48" t="s">
        <v>131</v>
      </c>
      <c r="B30" s="12" t="s">
        <v>2</v>
      </c>
      <c r="C30" s="2" t="s">
        <v>18</v>
      </c>
      <c r="D30" s="11" t="s">
        <v>128</v>
      </c>
      <c r="E30">
        <v>1</v>
      </c>
      <c r="F30">
        <v>1</v>
      </c>
      <c r="G30" s="3">
        <v>0.33</v>
      </c>
      <c r="H30" s="40">
        <v>12</v>
      </c>
      <c r="I30" s="3">
        <f>PRODUCT(H30,G30)</f>
        <v>3.96</v>
      </c>
      <c r="J30" s="28">
        <v>30</v>
      </c>
      <c r="K30" s="3">
        <f>PRODUCT(J30,G30)</f>
        <v>9.9</v>
      </c>
    </row>
    <row r="31" spans="1:13" ht="12">
      <c r="A31" s="14" t="s">
        <v>22</v>
      </c>
      <c r="D31"/>
      <c r="J31" s="28" t="s">
        <v>22</v>
      </c>
      <c r="M31" s="16"/>
    </row>
    <row r="32" spans="1:12" s="27" customFormat="1" ht="12">
      <c r="A32" s="32" t="s">
        <v>66</v>
      </c>
      <c r="B32" s="36"/>
      <c r="C32" s="37"/>
      <c r="D32" s="38"/>
      <c r="G32" s="39"/>
      <c r="H32" s="40"/>
      <c r="I32" s="39">
        <f>SUM(I24:I31)</f>
        <v>6.220000000000001</v>
      </c>
      <c r="J32" s="40"/>
      <c r="K32" s="39">
        <f>SUM(K24:K31)</f>
        <v>21.5</v>
      </c>
      <c r="L32" s="41"/>
    </row>
    <row r="33" spans="1:12" s="27" customFormat="1" ht="12">
      <c r="A33" s="32" t="s">
        <v>65</v>
      </c>
      <c r="B33" s="36"/>
      <c r="C33" s="37"/>
      <c r="D33" s="42"/>
      <c r="G33" s="39"/>
      <c r="H33" s="40"/>
      <c r="I33" s="39">
        <f>SUM(I19,I32)</f>
        <v>8.83</v>
      </c>
      <c r="J33" s="40"/>
      <c r="K33" s="39">
        <f>SUM(K19,K32)</f>
        <v>25.6</v>
      </c>
      <c r="L33" s="41"/>
    </row>
    <row r="34" spans="1:12" s="14" customFormat="1" ht="12">
      <c r="A34" s="31"/>
      <c r="B34" s="20"/>
      <c r="C34" s="21"/>
      <c r="D34" s="22"/>
      <c r="G34" s="15"/>
      <c r="H34" s="30"/>
      <c r="I34" s="15"/>
      <c r="J34" s="30"/>
      <c r="K34" s="15"/>
      <c r="L34" s="17"/>
    </row>
    <row r="35" spans="1:12" s="5" customFormat="1" ht="12.75">
      <c r="A35" s="4" t="s">
        <v>21</v>
      </c>
      <c r="B35" s="13"/>
      <c r="C35" s="6"/>
      <c r="D35" s="11"/>
      <c r="G35" s="7"/>
      <c r="H35" s="29"/>
      <c r="I35" s="7"/>
      <c r="J35" s="29"/>
      <c r="K35" s="7"/>
      <c r="L35" s="9"/>
    </row>
    <row r="36" spans="1:12" s="14" customFormat="1" ht="12.75">
      <c r="A36" s="19" t="s">
        <v>43</v>
      </c>
      <c r="B36" s="20"/>
      <c r="C36" s="21"/>
      <c r="D36" s="22"/>
      <c r="G36" s="15"/>
      <c r="H36" s="30"/>
      <c r="I36" s="15"/>
      <c r="J36" s="30"/>
      <c r="K36" s="15"/>
      <c r="L36" s="17"/>
    </row>
    <row r="37" spans="1:13" ht="24.75">
      <c r="A37" s="24" t="s">
        <v>136</v>
      </c>
      <c r="B37" s="12" t="s">
        <v>2</v>
      </c>
      <c r="C37" s="2" t="s">
        <v>137</v>
      </c>
      <c r="D37" s="35" t="s">
        <v>135</v>
      </c>
      <c r="E37">
        <v>1</v>
      </c>
      <c r="F37">
        <v>1</v>
      </c>
      <c r="G37" s="3">
        <v>1.2</v>
      </c>
      <c r="H37" s="40">
        <v>3</v>
      </c>
      <c r="I37" s="3">
        <f>PRODUCT(H37,G37)</f>
        <v>3.5999999999999996</v>
      </c>
      <c r="J37" s="28">
        <v>10</v>
      </c>
      <c r="K37" s="3">
        <f>PRODUCT(J37,G37)</f>
        <v>12</v>
      </c>
      <c r="L37" s="8" t="s">
        <v>217</v>
      </c>
      <c r="M37" s="16" t="s">
        <v>19</v>
      </c>
    </row>
    <row r="38" spans="1:13" ht="12">
      <c r="A38" s="14"/>
      <c r="D38"/>
      <c r="M38" s="16"/>
    </row>
    <row r="39" spans="1:12" s="27" customFormat="1" ht="12">
      <c r="A39" s="32" t="s">
        <v>70</v>
      </c>
      <c r="B39" s="36"/>
      <c r="C39" s="37"/>
      <c r="D39" s="38"/>
      <c r="G39" s="39"/>
      <c r="H39" s="40"/>
      <c r="I39" s="39">
        <f>SUM(I37:I38)</f>
        <v>3.5999999999999996</v>
      </c>
      <c r="J39" s="40"/>
      <c r="K39" s="39">
        <f>SUM(K37:K38)</f>
        <v>12</v>
      </c>
      <c r="L39" s="41"/>
    </row>
    <row r="40" spans="1:12" s="27" customFormat="1" ht="12">
      <c r="A40" s="32" t="s">
        <v>65</v>
      </c>
      <c r="B40" s="36"/>
      <c r="C40" s="37"/>
      <c r="D40" s="42"/>
      <c r="G40" s="39"/>
      <c r="H40" s="40"/>
      <c r="I40" s="39">
        <f>SUM(I19,I32,I39)</f>
        <v>12.43</v>
      </c>
      <c r="J40" s="40"/>
      <c r="K40" s="39">
        <f>SUM(K19,K32,K39)</f>
        <v>37.6</v>
      </c>
      <c r="L40" s="41"/>
    </row>
    <row r="41" spans="1:12" s="14" customFormat="1" ht="12.75">
      <c r="A41" s="19"/>
      <c r="B41" s="20"/>
      <c r="C41" s="21"/>
      <c r="D41" s="22"/>
      <c r="G41" s="15"/>
      <c r="H41" s="30"/>
      <c r="I41" s="15"/>
      <c r="J41" s="30"/>
      <c r="K41" s="15"/>
      <c r="L41" s="17"/>
    </row>
    <row r="42" spans="1:12" s="5" customFormat="1" ht="12.75">
      <c r="A42" s="4" t="s">
        <v>224</v>
      </c>
      <c r="B42" s="13"/>
      <c r="C42" s="6"/>
      <c r="D42" s="11"/>
      <c r="G42" s="7"/>
      <c r="H42" s="29"/>
      <c r="I42" s="7"/>
      <c r="J42" s="29"/>
      <c r="K42" s="7"/>
      <c r="L42" s="9"/>
    </row>
    <row r="43" spans="1:16" s="14" customFormat="1" ht="12">
      <c r="A43" s="33" t="s">
        <v>142</v>
      </c>
      <c r="B43" s="20" t="s">
        <v>2</v>
      </c>
      <c r="C43" s="21" t="s">
        <v>15</v>
      </c>
      <c r="D43" s="11" t="s">
        <v>152</v>
      </c>
      <c r="E43" s="14">
        <v>1</v>
      </c>
      <c r="F43" s="14">
        <v>1</v>
      </c>
      <c r="G43" s="15">
        <v>0.64</v>
      </c>
      <c r="H43" s="47">
        <v>1</v>
      </c>
      <c r="I43" s="3">
        <f>PRODUCT(H43,G43)</f>
        <v>0.64</v>
      </c>
      <c r="J43" s="30">
        <v>5</v>
      </c>
      <c r="K43" s="3">
        <f>PRODUCT(J43,G43)</f>
        <v>3.2</v>
      </c>
      <c r="L43" s="49">
        <v>1.28</v>
      </c>
      <c r="M43" s="14">
        <v>4</v>
      </c>
      <c r="N43" s="50">
        <v>2.56</v>
      </c>
      <c r="O43" s="14" t="s">
        <v>62</v>
      </c>
      <c r="P43" s="14" t="s">
        <v>153</v>
      </c>
    </row>
    <row r="44" spans="1:12" s="14" customFormat="1" ht="12">
      <c r="A44" s="33" t="s">
        <v>151</v>
      </c>
      <c r="B44" s="20" t="s">
        <v>2</v>
      </c>
      <c r="C44" s="21" t="s">
        <v>15</v>
      </c>
      <c r="D44" s="11" t="s">
        <v>154</v>
      </c>
      <c r="E44" s="14">
        <v>1</v>
      </c>
      <c r="F44" s="14">
        <v>1</v>
      </c>
      <c r="G44" s="15">
        <v>0.76</v>
      </c>
      <c r="H44" s="47">
        <v>1</v>
      </c>
      <c r="I44" s="3">
        <f>PRODUCT(H44,G44)</f>
        <v>0.76</v>
      </c>
      <c r="J44" s="30">
        <v>5</v>
      </c>
      <c r="K44" s="3">
        <f>PRODUCT(J44,G44)</f>
        <v>3.8</v>
      </c>
      <c r="L44" s="17"/>
    </row>
    <row r="45" spans="1:12" s="14" customFormat="1" ht="12">
      <c r="A45" s="33" t="s">
        <v>143</v>
      </c>
      <c r="B45" s="20" t="s">
        <v>2</v>
      </c>
      <c r="C45" s="2" t="s">
        <v>155</v>
      </c>
      <c r="D45" s="11" t="s">
        <v>145</v>
      </c>
      <c r="E45" s="14">
        <v>1</v>
      </c>
      <c r="F45" s="14">
        <v>1</v>
      </c>
      <c r="G45" s="15">
        <v>0.33</v>
      </c>
      <c r="H45" s="47">
        <v>1</v>
      </c>
      <c r="I45" s="3">
        <f>PRODUCT(H45,G45)</f>
        <v>0.33</v>
      </c>
      <c r="J45" s="30">
        <v>5</v>
      </c>
      <c r="K45" s="3">
        <f>PRODUCT(J45,G45)</f>
        <v>1.6500000000000001</v>
      </c>
      <c r="L45" s="17"/>
    </row>
    <row r="46" spans="1:12" s="14" customFormat="1" ht="12">
      <c r="A46" s="33" t="s">
        <v>144</v>
      </c>
      <c r="B46" s="20" t="s">
        <v>2</v>
      </c>
      <c r="C46" s="21" t="s">
        <v>15</v>
      </c>
      <c r="D46" s="11" t="s">
        <v>147</v>
      </c>
      <c r="E46" s="14">
        <v>1</v>
      </c>
      <c r="F46" s="14">
        <v>1</v>
      </c>
      <c r="G46" s="15">
        <v>1.41</v>
      </c>
      <c r="H46" s="47">
        <v>1</v>
      </c>
      <c r="I46" s="15">
        <f>PRODUCT(H46,G46)</f>
        <v>1.41</v>
      </c>
      <c r="J46" s="30">
        <v>5</v>
      </c>
      <c r="K46" s="3">
        <f>PRODUCT(J46,G46)</f>
        <v>7.05</v>
      </c>
      <c r="L46" s="17"/>
    </row>
    <row r="47" spans="1:12" s="14" customFormat="1" ht="12">
      <c r="A47" s="33" t="s">
        <v>149</v>
      </c>
      <c r="B47" s="20" t="s">
        <v>150</v>
      </c>
      <c r="C47" s="21" t="s">
        <v>156</v>
      </c>
      <c r="D47" s="52" t="s">
        <v>148</v>
      </c>
      <c r="E47" s="14">
        <v>1</v>
      </c>
      <c r="F47" s="14">
        <v>1</v>
      </c>
      <c r="G47" s="15">
        <v>2.87</v>
      </c>
      <c r="H47" s="47">
        <v>2</v>
      </c>
      <c r="I47" s="15">
        <f>PRODUCT(H47,G47)</f>
        <v>5.74</v>
      </c>
      <c r="J47" s="30">
        <v>7</v>
      </c>
      <c r="K47" s="3">
        <f>PRODUCT(J47,G47)</f>
        <v>20.09</v>
      </c>
      <c r="L47" s="17"/>
    </row>
    <row r="48" spans="1:12" s="14" customFormat="1" ht="12.75">
      <c r="A48" s="19" t="s">
        <v>108</v>
      </c>
      <c r="B48" s="20"/>
      <c r="C48" s="21"/>
      <c r="G48" s="15"/>
      <c r="H48" s="30"/>
      <c r="I48" s="15"/>
      <c r="J48" s="30"/>
      <c r="K48" s="15"/>
      <c r="L48" s="17"/>
    </row>
    <row r="49" spans="1:12" s="14" customFormat="1" ht="12">
      <c r="A49" s="33" t="s">
        <v>109</v>
      </c>
      <c r="B49" s="12" t="s">
        <v>2</v>
      </c>
      <c r="C49" s="2" t="s">
        <v>96</v>
      </c>
      <c r="D49" s="5" t="s">
        <v>107</v>
      </c>
      <c r="E49" s="14">
        <v>1</v>
      </c>
      <c r="F49" s="14">
        <v>1</v>
      </c>
      <c r="G49" s="15">
        <v>0.04</v>
      </c>
      <c r="H49" s="40">
        <v>3</v>
      </c>
      <c r="I49" s="3">
        <f>PRODUCT(H49,G49)</f>
        <v>0.12</v>
      </c>
      <c r="J49" s="30">
        <v>10</v>
      </c>
      <c r="K49" s="3">
        <f>PRODUCT(J49,0.035)</f>
        <v>0.35000000000000003</v>
      </c>
      <c r="L49" s="17" t="s">
        <v>101</v>
      </c>
    </row>
    <row r="50" spans="1:12" s="14" customFormat="1" ht="12.75">
      <c r="A50" s="19" t="s">
        <v>99</v>
      </c>
      <c r="B50" s="20"/>
      <c r="C50" s="21"/>
      <c r="G50" s="15"/>
      <c r="H50" s="30"/>
      <c r="I50" s="3"/>
      <c r="J50" s="30" t="s">
        <v>22</v>
      </c>
      <c r="K50" s="15"/>
      <c r="L50" s="17"/>
    </row>
    <row r="51" spans="1:13" ht="12">
      <c r="A51" s="24" t="s">
        <v>100</v>
      </c>
      <c r="B51" s="12" t="s">
        <v>2</v>
      </c>
      <c r="C51" s="2" t="s">
        <v>97</v>
      </c>
      <c r="D51" s="35" t="s">
        <v>98</v>
      </c>
      <c r="E51" s="14">
        <v>1</v>
      </c>
      <c r="F51" s="14">
        <v>1</v>
      </c>
      <c r="G51" s="3">
        <v>0.03</v>
      </c>
      <c r="H51" s="40">
        <v>2</v>
      </c>
      <c r="I51" s="3">
        <f>PRODUCT(H51,G51)</f>
        <v>0.06</v>
      </c>
      <c r="J51" s="28">
        <v>6</v>
      </c>
      <c r="K51" s="3">
        <f>PRODUCT(J51,G51)</f>
        <v>0.18</v>
      </c>
      <c r="L51"/>
      <c r="M51" s="16"/>
    </row>
    <row r="52" spans="1:13" s="14" customFormat="1" ht="12.75">
      <c r="A52" s="19" t="s">
        <v>215</v>
      </c>
      <c r="B52" s="20"/>
      <c r="C52" s="21"/>
      <c r="D52" s="26"/>
      <c r="G52" s="15"/>
      <c r="H52" s="30"/>
      <c r="I52" s="15"/>
      <c r="J52" s="30"/>
      <c r="K52" s="15"/>
      <c r="M52" s="18"/>
    </row>
    <row r="53" spans="1:12" s="14" customFormat="1" ht="12">
      <c r="A53" s="33" t="s">
        <v>216</v>
      </c>
      <c r="B53" s="20" t="s">
        <v>2</v>
      </c>
      <c r="C53" s="2" t="s">
        <v>155</v>
      </c>
      <c r="D53" s="11" t="s">
        <v>146</v>
      </c>
      <c r="E53" s="14">
        <v>1</v>
      </c>
      <c r="F53" s="14">
        <v>1</v>
      </c>
      <c r="G53" s="15">
        <v>0.24</v>
      </c>
      <c r="H53" s="47">
        <v>1</v>
      </c>
      <c r="I53" s="3">
        <f>PRODUCT(H53,G53)</f>
        <v>0.24</v>
      </c>
      <c r="J53" s="30">
        <v>5</v>
      </c>
      <c r="K53" s="3">
        <f>PRODUCT(J53,G53)</f>
        <v>1.2</v>
      </c>
      <c r="L53" s="17"/>
    </row>
    <row r="54" spans="1:13" s="14" customFormat="1" ht="12.75">
      <c r="A54" s="19" t="s">
        <v>199</v>
      </c>
      <c r="B54" s="20"/>
      <c r="C54" s="21"/>
      <c r="D54" s="26"/>
      <c r="G54" s="15"/>
      <c r="H54" s="30"/>
      <c r="I54" s="15"/>
      <c r="J54" s="30"/>
      <c r="K54" s="15"/>
      <c r="M54" s="18"/>
    </row>
    <row r="55" spans="1:13" ht="12">
      <c r="A55" s="24" t="s">
        <v>197</v>
      </c>
      <c r="B55" s="12" t="s">
        <v>2</v>
      </c>
      <c r="C55" s="2" t="s">
        <v>175</v>
      </c>
      <c r="D55" s="35" t="s">
        <v>174</v>
      </c>
      <c r="E55" s="14">
        <v>1</v>
      </c>
      <c r="F55" s="14">
        <v>1</v>
      </c>
      <c r="G55" s="3">
        <v>0.21</v>
      </c>
      <c r="H55" s="40" t="s">
        <v>22</v>
      </c>
      <c r="L55"/>
      <c r="M55" s="16"/>
    </row>
    <row r="56" spans="1:13" ht="12">
      <c r="A56" s="24"/>
      <c r="B56" s="12" t="s">
        <v>162</v>
      </c>
      <c r="C56" s="2" t="s">
        <v>175</v>
      </c>
      <c r="D56" s="35" t="s">
        <v>179</v>
      </c>
      <c r="E56" s="14"/>
      <c r="F56" s="14"/>
      <c r="H56" s="40"/>
      <c r="L56"/>
      <c r="M56" s="16"/>
    </row>
    <row r="57" spans="2:13" s="14" customFormat="1" ht="12">
      <c r="B57" s="20"/>
      <c r="C57" s="21"/>
      <c r="D57" s="26"/>
      <c r="G57" s="15"/>
      <c r="H57" s="30"/>
      <c r="I57" s="15"/>
      <c r="J57" s="30"/>
      <c r="K57" s="15"/>
      <c r="M57" s="18"/>
    </row>
    <row r="58" spans="1:13" ht="12">
      <c r="A58" s="24" t="s">
        <v>201</v>
      </c>
      <c r="B58" s="12" t="s">
        <v>2</v>
      </c>
      <c r="C58" s="2" t="s">
        <v>175</v>
      </c>
      <c r="D58" s="35" t="s">
        <v>198</v>
      </c>
      <c r="E58" s="14">
        <v>1</v>
      </c>
      <c r="F58" s="14">
        <v>1</v>
      </c>
      <c r="G58" s="3">
        <v>0.12</v>
      </c>
      <c r="H58" s="40"/>
      <c r="L58"/>
      <c r="M58" s="16"/>
    </row>
    <row r="59" spans="2:13" s="14" customFormat="1" ht="12">
      <c r="B59" s="20"/>
      <c r="C59" s="21"/>
      <c r="D59" s="26"/>
      <c r="G59" s="15"/>
      <c r="H59" s="30"/>
      <c r="I59" s="15"/>
      <c r="J59" s="30"/>
      <c r="K59" s="15"/>
      <c r="M59" s="18"/>
    </row>
    <row r="60" spans="1:13" ht="12">
      <c r="A60" s="24" t="s">
        <v>202</v>
      </c>
      <c r="B60" s="12" t="s">
        <v>2</v>
      </c>
      <c r="C60" s="2" t="s">
        <v>175</v>
      </c>
      <c r="D60" s="35" t="s">
        <v>196</v>
      </c>
      <c r="E60" s="14">
        <v>1</v>
      </c>
      <c r="F60" s="14">
        <v>1</v>
      </c>
      <c r="G60" s="3">
        <v>0.12</v>
      </c>
      <c r="H60" s="40">
        <v>18</v>
      </c>
      <c r="I60" s="3">
        <f>PRODUCT(H60,G60)</f>
        <v>2.16</v>
      </c>
      <c r="L60"/>
      <c r="M60" s="16"/>
    </row>
    <row r="61" spans="2:13" s="14" customFormat="1" ht="12">
      <c r="B61" s="20"/>
      <c r="C61" s="21"/>
      <c r="D61" s="26"/>
      <c r="G61" s="15"/>
      <c r="H61" s="30"/>
      <c r="I61" s="15"/>
      <c r="J61" s="30"/>
      <c r="K61" s="15"/>
      <c r="M61" s="18"/>
    </row>
    <row r="62" spans="1:13" ht="12">
      <c r="A62" s="24" t="s">
        <v>203</v>
      </c>
      <c r="B62" s="12" t="s">
        <v>2</v>
      </c>
      <c r="C62" s="2" t="s">
        <v>175</v>
      </c>
      <c r="D62" s="35" t="s">
        <v>176</v>
      </c>
      <c r="E62" s="14">
        <v>1</v>
      </c>
      <c r="F62" s="14">
        <v>1</v>
      </c>
      <c r="G62" s="3">
        <v>0.48</v>
      </c>
      <c r="H62" s="40"/>
      <c r="L62"/>
      <c r="M62" s="16"/>
    </row>
    <row r="63" spans="1:13" ht="12">
      <c r="A63" s="24"/>
      <c r="B63" s="12" t="s">
        <v>162</v>
      </c>
      <c r="C63" s="2" t="s">
        <v>175</v>
      </c>
      <c r="D63" s="35" t="s">
        <v>178</v>
      </c>
      <c r="E63" s="14"/>
      <c r="F63" s="14"/>
      <c r="H63" s="40"/>
      <c r="L63"/>
      <c r="M63" s="16"/>
    </row>
    <row r="64" spans="2:13" s="14" customFormat="1" ht="12">
      <c r="B64" s="20"/>
      <c r="C64" s="21"/>
      <c r="D64" s="26"/>
      <c r="G64" s="15"/>
      <c r="H64" s="30"/>
      <c r="I64" s="15"/>
      <c r="J64" s="30"/>
      <c r="K64" s="15"/>
      <c r="M64" s="18"/>
    </row>
    <row r="65" spans="1:13" ht="12">
      <c r="A65" s="24" t="s">
        <v>204</v>
      </c>
      <c r="B65" s="12" t="s">
        <v>2</v>
      </c>
      <c r="C65" s="2" t="s">
        <v>175</v>
      </c>
      <c r="D65" s="35" t="s">
        <v>205</v>
      </c>
      <c r="E65" s="14">
        <v>1</v>
      </c>
      <c r="F65" s="14">
        <v>1</v>
      </c>
      <c r="G65" s="3">
        <v>0.15</v>
      </c>
      <c r="H65" s="40"/>
      <c r="L65"/>
      <c r="M65" s="16"/>
    </row>
    <row r="66" spans="2:13" s="14" customFormat="1" ht="12">
      <c r="B66" s="20"/>
      <c r="C66" s="21"/>
      <c r="D66" s="26"/>
      <c r="G66" s="15"/>
      <c r="H66" s="30"/>
      <c r="I66" s="15"/>
      <c r="J66" s="30"/>
      <c r="K66" s="15"/>
      <c r="M66" s="18"/>
    </row>
    <row r="67" spans="1:13" ht="12">
      <c r="A67" s="24" t="s">
        <v>207</v>
      </c>
      <c r="B67" s="12" t="s">
        <v>2</v>
      </c>
      <c r="C67" s="2" t="s">
        <v>175</v>
      </c>
      <c r="D67" s="35" t="s">
        <v>206</v>
      </c>
      <c r="E67" s="14">
        <v>1</v>
      </c>
      <c r="F67" s="14">
        <v>1</v>
      </c>
      <c r="G67" s="3">
        <v>0.15</v>
      </c>
      <c r="H67" s="40">
        <v>4</v>
      </c>
      <c r="I67" s="3">
        <f>PRODUCT(H67,G67)</f>
        <v>0.6</v>
      </c>
      <c r="L67"/>
      <c r="M67" s="16"/>
    </row>
    <row r="68" spans="2:13" s="14" customFormat="1" ht="12">
      <c r="B68" s="20"/>
      <c r="C68" s="21"/>
      <c r="D68" s="26"/>
      <c r="G68" s="15"/>
      <c r="H68" s="30"/>
      <c r="I68" s="15"/>
      <c r="J68" s="30"/>
      <c r="K68" s="15"/>
      <c r="M68" s="18"/>
    </row>
    <row r="69" spans="1:13" ht="12">
      <c r="A69" s="24" t="s">
        <v>208</v>
      </c>
      <c r="B69" s="12" t="s">
        <v>2</v>
      </c>
      <c r="C69" s="2" t="s">
        <v>175</v>
      </c>
      <c r="D69" s="35" t="s">
        <v>200</v>
      </c>
      <c r="E69" s="14">
        <v>1</v>
      </c>
      <c r="F69" s="14">
        <v>1</v>
      </c>
      <c r="G69" s="3">
        <v>0.12</v>
      </c>
      <c r="H69" s="40">
        <v>18</v>
      </c>
      <c r="I69" s="3">
        <f>PRODUCT(H69,G69)</f>
        <v>2.16</v>
      </c>
      <c r="L69"/>
      <c r="M69" s="16"/>
    </row>
    <row r="70" spans="1:13" ht="12">
      <c r="A70" s="24"/>
      <c r="B70" s="12" t="s">
        <v>162</v>
      </c>
      <c r="C70" s="2" t="s">
        <v>175</v>
      </c>
      <c r="D70" s="35" t="s">
        <v>180</v>
      </c>
      <c r="E70" s="14"/>
      <c r="F70" s="14"/>
      <c r="H70" s="40"/>
      <c r="L70"/>
      <c r="M70" s="16"/>
    </row>
    <row r="71" spans="2:13" s="14" customFormat="1" ht="12">
      <c r="B71" s="20"/>
      <c r="C71" s="21"/>
      <c r="D71" s="26"/>
      <c r="G71" s="15"/>
      <c r="H71" s="30"/>
      <c r="I71" s="15"/>
      <c r="J71" s="30"/>
      <c r="K71" s="15"/>
      <c r="M71" s="18"/>
    </row>
    <row r="72" spans="1:13" ht="12">
      <c r="A72" s="24" t="s">
        <v>209</v>
      </c>
      <c r="B72" s="12" t="s">
        <v>2</v>
      </c>
      <c r="C72" s="2" t="s">
        <v>175</v>
      </c>
      <c r="D72" s="35" t="s">
        <v>177</v>
      </c>
      <c r="E72" s="14">
        <v>1</v>
      </c>
      <c r="F72" s="14">
        <v>1</v>
      </c>
      <c r="G72" s="3">
        <v>2.25</v>
      </c>
      <c r="H72" s="40">
        <v>6</v>
      </c>
      <c r="I72" s="3" t="s">
        <v>22</v>
      </c>
      <c r="J72" s="28" t="s">
        <v>22</v>
      </c>
      <c r="K72" s="3" t="s">
        <v>22</v>
      </c>
      <c r="L72"/>
      <c r="M72" s="16"/>
    </row>
    <row r="73" spans="1:13" ht="12">
      <c r="A73" s="24"/>
      <c r="B73" s="12" t="s">
        <v>162</v>
      </c>
      <c r="C73" s="2" t="s">
        <v>175</v>
      </c>
      <c r="D73" s="35" t="s">
        <v>181</v>
      </c>
      <c r="E73" s="14"/>
      <c r="F73" s="14"/>
      <c r="H73" s="40"/>
      <c r="L73"/>
      <c r="M73" s="16"/>
    </row>
    <row r="74" spans="2:13" s="14" customFormat="1" ht="12">
      <c r="B74" s="20"/>
      <c r="C74" s="21"/>
      <c r="D74" s="26"/>
      <c r="G74" s="15"/>
      <c r="H74" s="30"/>
      <c r="I74" s="15"/>
      <c r="J74" s="30"/>
      <c r="K74" s="15"/>
      <c r="M74" s="18"/>
    </row>
    <row r="75" spans="1:13" ht="12">
      <c r="A75" s="24" t="s">
        <v>173</v>
      </c>
      <c r="B75" s="12" t="s">
        <v>162</v>
      </c>
      <c r="C75" s="2" t="s">
        <v>183</v>
      </c>
      <c r="D75" s="35" t="s">
        <v>182</v>
      </c>
      <c r="E75" t="s">
        <v>184</v>
      </c>
      <c r="F75" t="s">
        <v>184</v>
      </c>
      <c r="G75" t="s">
        <v>184</v>
      </c>
      <c r="H75" t="s">
        <v>184</v>
      </c>
      <c r="I75" t="s">
        <v>184</v>
      </c>
      <c r="J75" t="s">
        <v>184</v>
      </c>
      <c r="K75" t="s">
        <v>184</v>
      </c>
      <c r="L75"/>
      <c r="M75" s="16"/>
    </row>
    <row r="76" spans="2:13" s="14" customFormat="1" ht="12">
      <c r="B76" s="20"/>
      <c r="C76" s="2"/>
      <c r="G76" s="15"/>
      <c r="H76" s="30"/>
      <c r="I76" s="15"/>
      <c r="J76" s="30"/>
      <c r="K76" s="15"/>
      <c r="M76" s="18"/>
    </row>
    <row r="77" spans="1:12" s="27" customFormat="1" ht="12">
      <c r="A77" s="32" t="s">
        <v>71</v>
      </c>
      <c r="B77" s="36"/>
      <c r="C77" s="37"/>
      <c r="D77" s="38"/>
      <c r="G77" s="39"/>
      <c r="H77" s="40"/>
      <c r="I77" s="39">
        <f>SUM(I48:I75)</f>
        <v>5.34</v>
      </c>
      <c r="J77" s="40"/>
      <c r="K77" s="39">
        <f>SUM(K48:K75)</f>
        <v>1.73</v>
      </c>
      <c r="L77" s="41"/>
    </row>
    <row r="78" spans="1:12" s="27" customFormat="1" ht="12">
      <c r="A78" s="32" t="s">
        <v>65</v>
      </c>
      <c r="B78" s="36"/>
      <c r="C78" s="37"/>
      <c r="D78" s="42"/>
      <c r="G78" s="39"/>
      <c r="H78" s="40"/>
      <c r="I78" s="39">
        <f>SUM(I19,I32,I39,I77)</f>
        <v>17.77</v>
      </c>
      <c r="J78" s="40"/>
      <c r="K78" s="39">
        <f>SUM(K19,K32,K39,K77)</f>
        <v>39.33</v>
      </c>
      <c r="L78" s="41"/>
    </row>
    <row r="79" spans="1:13" ht="12">
      <c r="A79" s="14"/>
      <c r="D79"/>
      <c r="L79"/>
      <c r="M79" s="16"/>
    </row>
    <row r="80" spans="1:13" s="5" customFormat="1" ht="12.75">
      <c r="A80" s="4" t="s">
        <v>44</v>
      </c>
      <c r="B80" s="13"/>
      <c r="C80" s="6"/>
      <c r="D80" s="35"/>
      <c r="G80" s="7"/>
      <c r="H80" s="29"/>
      <c r="I80" s="7"/>
      <c r="J80" s="29"/>
      <c r="K80" s="7"/>
      <c r="M80" s="34"/>
    </row>
    <row r="81" spans="1:13" s="14" customFormat="1" ht="12">
      <c r="A81" s="33" t="s">
        <v>44</v>
      </c>
      <c r="B81" s="20" t="s">
        <v>2</v>
      </c>
      <c r="C81" s="21" t="s">
        <v>69</v>
      </c>
      <c r="D81" s="35" t="s">
        <v>67</v>
      </c>
      <c r="E81" s="14">
        <v>1</v>
      </c>
      <c r="F81" s="14">
        <v>1</v>
      </c>
      <c r="G81" s="15">
        <v>0.36</v>
      </c>
      <c r="H81" s="40">
        <v>3</v>
      </c>
      <c r="I81" s="3">
        <f>PRODUCT(H81,G81)</f>
        <v>1.08</v>
      </c>
      <c r="J81" s="30">
        <v>10</v>
      </c>
      <c r="K81" s="15">
        <f>PRODUCT(J81,G81)</f>
        <v>3.5999999999999996</v>
      </c>
      <c r="M81" s="18" t="s">
        <v>68</v>
      </c>
    </row>
    <row r="83" spans="1:12" s="27" customFormat="1" ht="12">
      <c r="A83" s="32" t="s">
        <v>72</v>
      </c>
      <c r="B83" s="36"/>
      <c r="C83" s="37"/>
      <c r="D83" s="38"/>
      <c r="G83" s="39"/>
      <c r="H83" s="40"/>
      <c r="I83" s="39">
        <f>SUM(I81)</f>
        <v>1.08</v>
      </c>
      <c r="J83" s="40"/>
      <c r="K83" s="39">
        <f>SUM(K81)</f>
        <v>3.5999999999999996</v>
      </c>
      <c r="L83" s="41"/>
    </row>
    <row r="84" spans="1:12" s="27" customFormat="1" ht="12">
      <c r="A84" s="32" t="s">
        <v>65</v>
      </c>
      <c r="B84" s="36"/>
      <c r="C84" s="37"/>
      <c r="D84" s="42"/>
      <c r="G84" s="39"/>
      <c r="H84" s="40"/>
      <c r="I84" s="39">
        <f>SUM(I19,I32,I39,I77,I83)</f>
        <v>18.85</v>
      </c>
      <c r="J84" s="40"/>
      <c r="K84" s="39">
        <f>SUM(K19,K32,K39,K77,K83)</f>
        <v>42.93</v>
      </c>
      <c r="L84" s="41"/>
    </row>
    <row r="86" spans="1:12" s="5" customFormat="1" ht="12.75">
      <c r="A86" s="4" t="s">
        <v>5</v>
      </c>
      <c r="B86" s="13"/>
      <c r="C86" s="6"/>
      <c r="D86" s="11"/>
      <c r="G86" s="7"/>
      <c r="H86" s="29"/>
      <c r="I86" s="7"/>
      <c r="J86" s="29"/>
      <c r="K86" s="7"/>
      <c r="L86" s="9"/>
    </row>
    <row r="87" spans="1:12" ht="12.75">
      <c r="A87" s="1" t="s">
        <v>17</v>
      </c>
      <c r="L87" s="8" t="s">
        <v>52</v>
      </c>
    </row>
    <row r="88" spans="1:13" ht="12">
      <c r="A88" s="24" t="s">
        <v>157</v>
      </c>
      <c r="B88" s="12" t="s">
        <v>2</v>
      </c>
      <c r="C88" s="2" t="s">
        <v>16</v>
      </c>
      <c r="D88" s="11" t="s">
        <v>193</v>
      </c>
      <c r="E88">
        <v>1</v>
      </c>
      <c r="F88">
        <v>1</v>
      </c>
      <c r="G88" s="3">
        <v>0.78</v>
      </c>
      <c r="H88" s="40">
        <v>2</v>
      </c>
      <c r="I88" s="3">
        <f>PRODUCT(H88,G88)</f>
        <v>1.56</v>
      </c>
      <c r="J88" s="28">
        <v>5</v>
      </c>
      <c r="K88" s="3">
        <f>PRODUCT(J88,G88)</f>
        <v>3.9000000000000004</v>
      </c>
      <c r="M88" t="s">
        <v>110</v>
      </c>
    </row>
    <row r="89" spans="1:13" ht="12">
      <c r="A89" s="24" t="s">
        <v>6</v>
      </c>
      <c r="B89" s="12" t="s">
        <v>2</v>
      </c>
      <c r="C89" s="2" t="s">
        <v>16</v>
      </c>
      <c r="D89" s="11" t="s">
        <v>191</v>
      </c>
      <c r="E89">
        <v>1</v>
      </c>
      <c r="F89">
        <v>1</v>
      </c>
      <c r="G89" s="3">
        <v>0.61</v>
      </c>
      <c r="H89" s="40">
        <v>1</v>
      </c>
      <c r="I89" s="3">
        <f>PRODUCT(H89,G89)</f>
        <v>0.61</v>
      </c>
      <c r="J89" s="28">
        <v>3</v>
      </c>
      <c r="K89" s="3">
        <f>PRODUCT(J89,G89)</f>
        <v>1.83</v>
      </c>
      <c r="M89" t="s">
        <v>110</v>
      </c>
    </row>
    <row r="90" spans="1:13" ht="12">
      <c r="A90" s="24" t="s">
        <v>58</v>
      </c>
      <c r="B90" s="12" t="s">
        <v>2</v>
      </c>
      <c r="C90" s="2" t="s">
        <v>16</v>
      </c>
      <c r="D90" s="11" t="s">
        <v>192</v>
      </c>
      <c r="E90">
        <v>1</v>
      </c>
      <c r="F90">
        <v>1</v>
      </c>
      <c r="G90" s="3">
        <v>0.5</v>
      </c>
      <c r="H90" s="40">
        <v>3</v>
      </c>
      <c r="I90" s="3">
        <f>PRODUCT(H90,G90)</f>
        <v>1.5</v>
      </c>
      <c r="J90" s="28">
        <v>7</v>
      </c>
      <c r="K90" s="3">
        <f>PRODUCT(J90,0.41)</f>
        <v>2.8699999999999997</v>
      </c>
      <c r="L90" s="8" t="s">
        <v>101</v>
      </c>
      <c r="M90" t="s">
        <v>63</v>
      </c>
    </row>
    <row r="91" ht="12.75">
      <c r="A91" s="1" t="s">
        <v>225</v>
      </c>
    </row>
    <row r="92" spans="1:13" s="14" customFormat="1" ht="12">
      <c r="A92" s="45" t="s">
        <v>227</v>
      </c>
      <c r="B92" s="12" t="s">
        <v>2</v>
      </c>
      <c r="C92" s="21" t="s">
        <v>45</v>
      </c>
      <c r="D92" s="35" t="s">
        <v>188</v>
      </c>
      <c r="E92" s="14">
        <v>1</v>
      </c>
      <c r="F92" s="14">
        <v>1</v>
      </c>
      <c r="G92" s="15">
        <v>0.32</v>
      </c>
      <c r="H92" s="40">
        <v>1</v>
      </c>
      <c r="I92" s="3">
        <f>PRODUCT(H92,G92)</f>
        <v>0.32</v>
      </c>
      <c r="J92" s="30">
        <v>4</v>
      </c>
      <c r="K92" s="3">
        <f>PRODUCT(J92,G92)</f>
        <v>1.28</v>
      </c>
      <c r="L92" s="17" t="s">
        <v>46</v>
      </c>
      <c r="M92" s="18" t="s">
        <v>47</v>
      </c>
    </row>
    <row r="93" spans="1:13" s="14" customFormat="1" ht="12">
      <c r="A93" s="45" t="s">
        <v>228</v>
      </c>
      <c r="B93" s="12" t="s">
        <v>2</v>
      </c>
      <c r="C93" s="21" t="s">
        <v>45</v>
      </c>
      <c r="D93" s="35" t="s">
        <v>226</v>
      </c>
      <c r="E93" s="14">
        <v>1</v>
      </c>
      <c r="F93" s="14">
        <v>1</v>
      </c>
      <c r="G93" s="15">
        <v>0.21</v>
      </c>
      <c r="H93" s="40">
        <v>1</v>
      </c>
      <c r="I93" s="3">
        <f>PRODUCT(H93,G93)</f>
        <v>0.21</v>
      </c>
      <c r="J93" s="30"/>
      <c r="K93" s="3"/>
      <c r="L93" s="17"/>
      <c r="M93" s="18"/>
    </row>
    <row r="94" spans="1:13" s="14" customFormat="1" ht="12">
      <c r="A94" s="26"/>
      <c r="B94" s="20"/>
      <c r="C94" s="21"/>
      <c r="D94" s="26"/>
      <c r="G94" s="15"/>
      <c r="H94" s="30"/>
      <c r="I94" s="15"/>
      <c r="J94" s="30"/>
      <c r="K94" s="15"/>
      <c r="L94" s="17"/>
      <c r="M94" s="18"/>
    </row>
    <row r="95" spans="1:12" s="27" customFormat="1" ht="12">
      <c r="A95" s="32" t="s">
        <v>73</v>
      </c>
      <c r="B95" s="36"/>
      <c r="C95" s="37"/>
      <c r="D95" s="38"/>
      <c r="G95" s="39"/>
      <c r="H95" s="40"/>
      <c r="I95" s="39">
        <f>SUM(I87:I94)</f>
        <v>4.2</v>
      </c>
      <c r="J95" s="40"/>
      <c r="K95" s="39">
        <f>SUM(K87:K94)</f>
        <v>9.879999999999999</v>
      </c>
      <c r="L95" s="41"/>
    </row>
    <row r="96" spans="1:12" s="27" customFormat="1" ht="12">
      <c r="A96" s="32" t="s">
        <v>65</v>
      </c>
      <c r="B96" s="36"/>
      <c r="C96" s="37"/>
      <c r="D96" s="42"/>
      <c r="G96" s="39"/>
      <c r="H96" s="40"/>
      <c r="I96" s="39">
        <f>SUM(I19,I32,I39,I77,I83,I95)</f>
        <v>23.05</v>
      </c>
      <c r="J96" s="40"/>
      <c r="K96" s="39">
        <f>SUM(K19,K32,K39,K77,K83,K95)</f>
        <v>52.81</v>
      </c>
      <c r="L96" s="41"/>
    </row>
    <row r="97" spans="1:13" s="14" customFormat="1" ht="12">
      <c r="A97" s="26"/>
      <c r="B97" s="12"/>
      <c r="C97" s="21"/>
      <c r="D97" s="23"/>
      <c r="G97" s="15"/>
      <c r="H97" s="30"/>
      <c r="I97" s="15"/>
      <c r="J97" s="30"/>
      <c r="K97" s="15"/>
      <c r="L97" s="17"/>
      <c r="M97" s="18"/>
    </row>
    <row r="98" spans="1:12" s="5" customFormat="1" ht="12.75">
      <c r="A98" s="4" t="s">
        <v>75</v>
      </c>
      <c r="B98" s="13"/>
      <c r="C98" s="6"/>
      <c r="D98" s="11"/>
      <c r="G98" s="7"/>
      <c r="H98" s="29"/>
      <c r="I98" s="7"/>
      <c r="J98" s="29"/>
      <c r="K98" s="7"/>
      <c r="L98" s="9"/>
    </row>
    <row r="99" spans="1:19" s="5" customFormat="1" ht="12">
      <c r="A99" s="33" t="s">
        <v>138</v>
      </c>
      <c r="B99" s="20" t="s">
        <v>2</v>
      </c>
      <c r="C99" s="21" t="s">
        <v>103</v>
      </c>
      <c r="D99" s="11" t="s">
        <v>139</v>
      </c>
      <c r="E99" s="14">
        <v>1</v>
      </c>
      <c r="F99" s="14">
        <v>1</v>
      </c>
      <c r="G99" s="15">
        <v>8.5</v>
      </c>
      <c r="H99" s="40">
        <v>1</v>
      </c>
      <c r="I99" s="3">
        <f>PRODUCT(H99,G99)</f>
        <v>8.5</v>
      </c>
      <c r="J99" s="30">
        <v>3</v>
      </c>
      <c r="K99" s="3">
        <f>PRODUCT(J99,4.25)</f>
        <v>12.75</v>
      </c>
      <c r="L99" s="49">
        <v>91</v>
      </c>
      <c r="M99" s="14">
        <v>25</v>
      </c>
      <c r="N99" s="50">
        <v>91</v>
      </c>
      <c r="O99" s="14" t="s">
        <v>140</v>
      </c>
      <c r="P99" s="14" t="s">
        <v>141</v>
      </c>
      <c r="Q99" s="14"/>
      <c r="R99" s="14"/>
      <c r="S99" s="14"/>
    </row>
    <row r="100" spans="1:13" s="14" customFormat="1" ht="12.75">
      <c r="A100" s="19" t="s">
        <v>48</v>
      </c>
      <c r="B100" s="20"/>
      <c r="G100" s="15"/>
      <c r="H100" s="30"/>
      <c r="I100" s="15"/>
      <c r="J100" s="30"/>
      <c r="K100" s="15"/>
      <c r="L100" s="17"/>
      <c r="M100" s="18"/>
    </row>
    <row r="101" spans="1:13" ht="12">
      <c r="A101" s="24" t="s">
        <v>111</v>
      </c>
      <c r="B101" s="12" t="s">
        <v>2</v>
      </c>
      <c r="C101" s="2" t="s">
        <v>25</v>
      </c>
      <c r="D101" s="5" t="s">
        <v>26</v>
      </c>
      <c r="E101">
        <v>1</v>
      </c>
      <c r="F101">
        <v>1</v>
      </c>
      <c r="G101" s="3">
        <v>1.89</v>
      </c>
      <c r="H101" s="40">
        <v>2</v>
      </c>
      <c r="I101" s="3">
        <f>PRODUCT(H101,G101)</f>
        <v>3.78</v>
      </c>
      <c r="J101" s="28">
        <v>10</v>
      </c>
      <c r="K101" s="3">
        <f>PRODUCT(J101,1.72)</f>
        <v>17.2</v>
      </c>
      <c r="L101" s="8" t="s">
        <v>101</v>
      </c>
      <c r="M101" s="16" t="s">
        <v>27</v>
      </c>
    </row>
    <row r="102" spans="1:13" ht="12">
      <c r="A102" s="24" t="s">
        <v>28</v>
      </c>
      <c r="B102" s="12" t="s">
        <v>2</v>
      </c>
      <c r="C102" s="2" t="s">
        <v>30</v>
      </c>
      <c r="D102" s="5" t="s">
        <v>29</v>
      </c>
      <c r="E102">
        <v>1</v>
      </c>
      <c r="F102">
        <v>1</v>
      </c>
      <c r="G102" s="3">
        <v>0.125</v>
      </c>
      <c r="H102" s="40">
        <v>6</v>
      </c>
      <c r="I102" s="3">
        <f>PRODUCT(H102,G102)</f>
        <v>0.75</v>
      </c>
      <c r="J102" s="28">
        <v>15</v>
      </c>
      <c r="K102" s="3">
        <f>PRODUCT(J102,G102)</f>
        <v>1.875</v>
      </c>
      <c r="M102" s="16" t="s">
        <v>31</v>
      </c>
    </row>
    <row r="103" spans="1:13" ht="12.75">
      <c r="A103" s="19" t="s">
        <v>49</v>
      </c>
      <c r="D103"/>
      <c r="M103" s="16"/>
    </row>
    <row r="104" spans="1:13" ht="12">
      <c r="A104" s="24" t="s">
        <v>32</v>
      </c>
      <c r="B104" s="12" t="s">
        <v>2</v>
      </c>
      <c r="C104" s="2" t="s">
        <v>35</v>
      </c>
      <c r="D104" s="5" t="s">
        <v>34</v>
      </c>
      <c r="E104">
        <v>1</v>
      </c>
      <c r="F104">
        <v>1</v>
      </c>
      <c r="G104" s="3">
        <v>0.25</v>
      </c>
      <c r="H104" s="40">
        <v>1</v>
      </c>
      <c r="I104" s="3">
        <f>PRODUCT(H104,G104)</f>
        <v>0.25</v>
      </c>
      <c r="J104" s="28">
        <v>5</v>
      </c>
      <c r="K104" s="3">
        <f>PRODUCT(J104,G104)</f>
        <v>1.25</v>
      </c>
      <c r="M104" s="16" t="s">
        <v>33</v>
      </c>
    </row>
    <row r="105" spans="1:13" s="14" customFormat="1" ht="12.75">
      <c r="A105" s="19" t="s">
        <v>50</v>
      </c>
      <c r="B105" s="20"/>
      <c r="C105" s="21"/>
      <c r="G105" s="15"/>
      <c r="H105" s="30"/>
      <c r="I105" s="15"/>
      <c r="J105" s="30"/>
      <c r="K105" s="15"/>
      <c r="L105" s="17"/>
      <c r="M105" s="18"/>
    </row>
    <row r="106" spans="1:13" ht="12">
      <c r="A106" s="24" t="s">
        <v>36</v>
      </c>
      <c r="B106" s="12" t="s">
        <v>2</v>
      </c>
      <c r="C106" s="2" t="s">
        <v>37</v>
      </c>
      <c r="D106" s="5" t="s">
        <v>112</v>
      </c>
      <c r="E106">
        <v>1</v>
      </c>
      <c r="F106">
        <v>1</v>
      </c>
      <c r="G106" s="3">
        <v>2.15</v>
      </c>
      <c r="H106" s="40">
        <v>1</v>
      </c>
      <c r="I106" s="3">
        <f>PRODUCT(H106,G106)</f>
        <v>2.15</v>
      </c>
      <c r="J106" s="28">
        <v>5</v>
      </c>
      <c r="K106" s="3">
        <f>PRODUCT(J106,G106)</f>
        <v>10.75</v>
      </c>
      <c r="M106" s="16" t="s">
        <v>38</v>
      </c>
    </row>
    <row r="107" spans="1:13" ht="12.75">
      <c r="A107" s="19" t="s">
        <v>102</v>
      </c>
      <c r="C107"/>
      <c r="D107"/>
      <c r="M107" s="16"/>
    </row>
    <row r="108" spans="1:13" ht="12">
      <c r="A108" s="24" t="s">
        <v>104</v>
      </c>
      <c r="B108" s="12" t="s">
        <v>2</v>
      </c>
      <c r="C108" s="2" t="s">
        <v>106</v>
      </c>
      <c r="D108" s="35" t="s">
        <v>105</v>
      </c>
      <c r="E108">
        <v>1</v>
      </c>
      <c r="F108">
        <v>1</v>
      </c>
      <c r="G108" s="3">
        <v>4.5</v>
      </c>
      <c r="H108" s="40">
        <v>2</v>
      </c>
      <c r="I108" s="3">
        <f>PRODUCT(H108,G108)</f>
        <v>9</v>
      </c>
      <c r="J108" s="28">
        <v>5</v>
      </c>
      <c r="K108" s="3">
        <f>PRODUCT(J108,G108)</f>
        <v>22.5</v>
      </c>
      <c r="L108" s="8" t="s">
        <v>22</v>
      </c>
      <c r="M108" s="16"/>
    </row>
    <row r="109" spans="1:13" s="14" customFormat="1" ht="12.75">
      <c r="A109" s="19" t="s">
        <v>159</v>
      </c>
      <c r="B109" s="20"/>
      <c r="C109" s="21"/>
      <c r="D109" s="26"/>
      <c r="G109" s="15"/>
      <c r="H109" s="30"/>
      <c r="I109" s="15"/>
      <c r="J109" s="30"/>
      <c r="K109" s="15"/>
      <c r="L109" s="17"/>
      <c r="M109" s="18"/>
    </row>
    <row r="110" spans="1:13" ht="12">
      <c r="A110" s="33" t="s">
        <v>159</v>
      </c>
      <c r="B110" s="12" t="s">
        <v>2</v>
      </c>
      <c r="C110" s="2" t="s">
        <v>160</v>
      </c>
      <c r="D110" s="35" t="s">
        <v>158</v>
      </c>
      <c r="E110">
        <v>1</v>
      </c>
      <c r="F110">
        <v>1</v>
      </c>
      <c r="G110" s="3">
        <v>0.32</v>
      </c>
      <c r="H110" s="40">
        <v>1</v>
      </c>
      <c r="I110" s="3">
        <f>PRODUCT(H110,G110)</f>
        <v>0.32</v>
      </c>
      <c r="J110" s="28">
        <v>5</v>
      </c>
      <c r="M110" s="16"/>
    </row>
    <row r="112" spans="1:12" s="27" customFormat="1" ht="12">
      <c r="A112" s="32" t="s">
        <v>74</v>
      </c>
      <c r="B112" s="36"/>
      <c r="C112" s="37"/>
      <c r="D112" s="38"/>
      <c r="G112" s="39"/>
      <c r="H112" s="40"/>
      <c r="I112" s="39">
        <f>SUM(I100:I111)</f>
        <v>16.25</v>
      </c>
      <c r="J112" s="40"/>
      <c r="K112" s="39">
        <f>SUM(K100:K111)</f>
        <v>53.575</v>
      </c>
      <c r="L112" s="41"/>
    </row>
    <row r="113" spans="1:12" s="27" customFormat="1" ht="12">
      <c r="A113" s="32" t="s">
        <v>65</v>
      </c>
      <c r="B113" s="36"/>
      <c r="C113" s="37"/>
      <c r="D113" s="42"/>
      <c r="G113" s="39"/>
      <c r="H113" s="40"/>
      <c r="I113" s="39">
        <f>SUM(I19,I32,I39,I77,I83,I95,I112)</f>
        <v>39.3</v>
      </c>
      <c r="J113" s="40"/>
      <c r="K113" s="39">
        <f>SUM(K19,K32,K39,K77,K83,K95,K112)</f>
        <v>106.385</v>
      </c>
      <c r="L113" s="41"/>
    </row>
    <row r="114" spans="1:12" s="14" customFormat="1" ht="12">
      <c r="A114" s="31"/>
      <c r="B114" s="20"/>
      <c r="C114" s="21"/>
      <c r="D114" s="22"/>
      <c r="G114" s="15"/>
      <c r="H114" s="30"/>
      <c r="I114" s="15"/>
      <c r="J114" s="30"/>
      <c r="K114" s="15"/>
      <c r="L114" s="17"/>
    </row>
    <row r="115" spans="1:12" s="5" customFormat="1" ht="12.75">
      <c r="A115" s="4" t="s">
        <v>76</v>
      </c>
      <c r="B115" s="13"/>
      <c r="C115" s="6"/>
      <c r="D115" s="11"/>
      <c r="G115" s="7"/>
      <c r="H115" s="29"/>
      <c r="I115" s="7"/>
      <c r="J115" s="29"/>
      <c r="K115" s="7"/>
      <c r="L115" s="9"/>
    </row>
    <row r="116" spans="1:16" ht="12">
      <c r="A116" s="55" t="s">
        <v>189</v>
      </c>
      <c r="B116" s="12" t="s">
        <v>2</v>
      </c>
      <c r="C116" s="2" t="s">
        <v>35</v>
      </c>
      <c r="D116" s="5" t="s">
        <v>190</v>
      </c>
      <c r="E116">
        <v>1</v>
      </c>
      <c r="F116">
        <v>1</v>
      </c>
      <c r="G116" s="3">
        <v>0.14</v>
      </c>
      <c r="H116" s="40">
        <v>4</v>
      </c>
      <c r="I116" s="3">
        <f>PRODUCT(H116,G116)</f>
        <v>0.56</v>
      </c>
      <c r="J116" s="28">
        <v>8</v>
      </c>
      <c r="K116" s="3">
        <f>PRODUCT(J116,G116)</f>
        <v>1.12</v>
      </c>
      <c r="L116" s="53">
        <v>2.24</v>
      </c>
      <c r="M116" s="16">
        <v>16</v>
      </c>
      <c r="N116" s="54">
        <v>2.24</v>
      </c>
      <c r="P116" t="s">
        <v>78</v>
      </c>
    </row>
    <row r="117" spans="1:13" ht="12">
      <c r="A117" s="55" t="s">
        <v>79</v>
      </c>
      <c r="B117" s="12" t="s">
        <v>2</v>
      </c>
      <c r="C117" s="2" t="s">
        <v>35</v>
      </c>
      <c r="D117" s="5" t="s">
        <v>80</v>
      </c>
      <c r="E117">
        <v>1</v>
      </c>
      <c r="F117">
        <v>1</v>
      </c>
      <c r="G117" s="3">
        <v>0.06</v>
      </c>
      <c r="H117" s="40">
        <v>4</v>
      </c>
      <c r="I117" s="3">
        <f>PRODUCT(H117,G117)</f>
        <v>0.24</v>
      </c>
      <c r="J117" s="28">
        <v>5</v>
      </c>
      <c r="K117" s="3">
        <f>PRODUCT(J117,G117)</f>
        <v>0.3</v>
      </c>
      <c r="M117" s="16" t="s">
        <v>81</v>
      </c>
    </row>
    <row r="118" spans="1:13" ht="12">
      <c r="A118" s="55" t="s">
        <v>83</v>
      </c>
      <c r="B118" s="12" t="s">
        <v>2</v>
      </c>
      <c r="C118" s="2" t="s">
        <v>35</v>
      </c>
      <c r="D118" s="5" t="s">
        <v>84</v>
      </c>
      <c r="E118">
        <v>1</v>
      </c>
      <c r="F118">
        <v>1</v>
      </c>
      <c r="G118" s="3">
        <v>0.1</v>
      </c>
      <c r="H118" s="40">
        <v>4</v>
      </c>
      <c r="I118" s="3">
        <f>PRODUCT(H118,G118)</f>
        <v>0.4</v>
      </c>
      <c r="J118" s="28">
        <v>5</v>
      </c>
      <c r="K118" s="3">
        <f>PRODUCT(J118,G118)</f>
        <v>0.5</v>
      </c>
      <c r="M118" s="16" t="s">
        <v>82</v>
      </c>
    </row>
    <row r="119" spans="1:13" ht="12">
      <c r="A119" s="14" t="s">
        <v>161</v>
      </c>
      <c r="D119" s="14"/>
      <c r="H119" s="40"/>
      <c r="M119" s="16"/>
    </row>
    <row r="120" spans="1:13" ht="24.75">
      <c r="A120" s="51" t="s">
        <v>170</v>
      </c>
      <c r="B120" s="12" t="s">
        <v>162</v>
      </c>
      <c r="C120" s="2" t="s">
        <v>172</v>
      </c>
      <c r="D120" s="5" t="s">
        <v>163</v>
      </c>
      <c r="E120">
        <v>1</v>
      </c>
      <c r="F120">
        <v>1</v>
      </c>
      <c r="G120" s="3">
        <v>2.97</v>
      </c>
      <c r="H120" s="40" t="s">
        <v>22</v>
      </c>
      <c r="I120" s="3" t="s">
        <v>22</v>
      </c>
      <c r="J120" s="28">
        <v>3</v>
      </c>
      <c r="K120" s="3">
        <f>PRODUCT(J120,G120)</f>
        <v>8.91</v>
      </c>
      <c r="M120" s="16" t="s">
        <v>171</v>
      </c>
    </row>
    <row r="121" spans="1:13" ht="12">
      <c r="A121" s="51" t="s">
        <v>219</v>
      </c>
      <c r="B121" s="12" t="s">
        <v>162</v>
      </c>
      <c r="C121" s="2" t="s">
        <v>221</v>
      </c>
      <c r="D121" s="56" t="s">
        <v>220</v>
      </c>
      <c r="E121">
        <v>1</v>
      </c>
      <c r="F121">
        <v>1</v>
      </c>
      <c r="G121" s="3">
        <v>6.83</v>
      </c>
      <c r="H121" s="40" t="s">
        <v>22</v>
      </c>
      <c r="I121" s="3" t="s">
        <v>22</v>
      </c>
      <c r="M121" s="16"/>
    </row>
    <row r="122" spans="1:11" s="14" customFormat="1" ht="12">
      <c r="A122" s="24" t="s">
        <v>187</v>
      </c>
      <c r="B122" s="12" t="s">
        <v>2</v>
      </c>
      <c r="C122" s="21" t="s">
        <v>185</v>
      </c>
      <c r="D122" s="35" t="s">
        <v>186</v>
      </c>
      <c r="E122" s="14">
        <v>1</v>
      </c>
      <c r="F122" s="14">
        <v>1</v>
      </c>
      <c r="G122" s="15">
        <v>2.38</v>
      </c>
      <c r="H122" s="27" t="s">
        <v>22</v>
      </c>
      <c r="I122" s="3" t="s">
        <v>22</v>
      </c>
      <c r="J122" s="30">
        <v>5</v>
      </c>
      <c r="K122" s="3">
        <f>PRODUCT(J122,G122)</f>
        <v>11.899999999999999</v>
      </c>
    </row>
    <row r="123" spans="1:11" s="14" customFormat="1" ht="12">
      <c r="A123" s="24"/>
      <c r="B123" s="12" t="s">
        <v>162</v>
      </c>
      <c r="C123" s="21" t="s">
        <v>172</v>
      </c>
      <c r="D123" s="35" t="s">
        <v>218</v>
      </c>
      <c r="E123" s="14">
        <v>1</v>
      </c>
      <c r="F123" s="14">
        <v>1</v>
      </c>
      <c r="G123" s="15">
        <v>3.42</v>
      </c>
      <c r="H123" s="27">
        <v>1</v>
      </c>
      <c r="I123" s="3">
        <f aca="true" t="shared" si="1" ref="I123:I128">PRODUCT(H123,G123)</f>
        <v>3.42</v>
      </c>
      <c r="J123" s="30"/>
      <c r="K123" s="3"/>
    </row>
    <row r="124" spans="1:13" ht="12">
      <c r="A124" s="24" t="s">
        <v>194</v>
      </c>
      <c r="B124" s="12" t="s">
        <v>162</v>
      </c>
      <c r="C124" s="2" t="s">
        <v>169</v>
      </c>
      <c r="D124" s="5" t="s">
        <v>164</v>
      </c>
      <c r="E124">
        <v>1</v>
      </c>
      <c r="F124">
        <v>1</v>
      </c>
      <c r="G124" s="3">
        <v>2.46</v>
      </c>
      <c r="H124" s="40">
        <v>1</v>
      </c>
      <c r="I124" s="3">
        <f t="shared" si="1"/>
        <v>2.46</v>
      </c>
      <c r="J124" s="28">
        <v>3</v>
      </c>
      <c r="K124" s="3">
        <f>PRODUCT(J124,G124)</f>
        <v>7.38</v>
      </c>
      <c r="L124" s="8" t="s">
        <v>166</v>
      </c>
      <c r="M124" s="16"/>
    </row>
    <row r="125" spans="1:13" ht="12">
      <c r="A125" s="24" t="s">
        <v>195</v>
      </c>
      <c r="B125" s="12" t="s">
        <v>162</v>
      </c>
      <c r="C125" s="2" t="s">
        <v>169</v>
      </c>
      <c r="D125" s="5" t="s">
        <v>165</v>
      </c>
      <c r="E125">
        <v>1</v>
      </c>
      <c r="F125">
        <v>1</v>
      </c>
      <c r="G125" s="3">
        <v>1.92</v>
      </c>
      <c r="H125" s="40">
        <v>1</v>
      </c>
      <c r="I125" s="3">
        <f t="shared" si="1"/>
        <v>1.92</v>
      </c>
      <c r="J125" s="28">
        <v>3</v>
      </c>
      <c r="K125" s="3">
        <f>PRODUCT(J125,G125)</f>
        <v>5.76</v>
      </c>
      <c r="L125" s="8" t="s">
        <v>167</v>
      </c>
      <c r="M125" s="16"/>
    </row>
    <row r="126" spans="1:13" ht="12">
      <c r="A126" s="24" t="s">
        <v>168</v>
      </c>
      <c r="B126" s="12" t="s">
        <v>214</v>
      </c>
      <c r="D126" s="5"/>
      <c r="E126">
        <v>1</v>
      </c>
      <c r="F126">
        <v>1</v>
      </c>
      <c r="G126" s="3">
        <v>1</v>
      </c>
      <c r="H126" s="40">
        <v>1</v>
      </c>
      <c r="I126" s="3">
        <f t="shared" si="1"/>
        <v>1</v>
      </c>
      <c r="M126" s="16"/>
    </row>
    <row r="127" spans="1:13" ht="12">
      <c r="A127" s="24" t="s">
        <v>210</v>
      </c>
      <c r="B127" s="12" t="s">
        <v>211</v>
      </c>
      <c r="D127" s="5"/>
      <c r="E127">
        <v>1</v>
      </c>
      <c r="F127">
        <v>1</v>
      </c>
      <c r="G127" s="3">
        <v>22</v>
      </c>
      <c r="H127" s="40">
        <v>1</v>
      </c>
      <c r="I127" s="3">
        <f t="shared" si="1"/>
        <v>22</v>
      </c>
      <c r="M127" s="16"/>
    </row>
    <row r="128" spans="1:13" ht="24.75">
      <c r="A128" s="24" t="s">
        <v>212</v>
      </c>
      <c r="B128" s="12" t="s">
        <v>213</v>
      </c>
      <c r="D128" s="5"/>
      <c r="E128">
        <v>1</v>
      </c>
      <c r="F128">
        <v>1</v>
      </c>
      <c r="G128" s="3">
        <v>25</v>
      </c>
      <c r="H128" s="40">
        <v>1</v>
      </c>
      <c r="I128" s="3">
        <f t="shared" si="1"/>
        <v>25</v>
      </c>
      <c r="M128" s="16"/>
    </row>
    <row r="129" spans="1:13" ht="24.75">
      <c r="A129" s="24" t="s">
        <v>222</v>
      </c>
      <c r="B129" s="12" t="s">
        <v>223</v>
      </c>
      <c r="D129" s="5"/>
      <c r="E129">
        <v>1</v>
      </c>
      <c r="F129">
        <v>1</v>
      </c>
      <c r="G129" s="3">
        <v>8</v>
      </c>
      <c r="H129" s="40">
        <v>1</v>
      </c>
      <c r="I129" s="3">
        <f>PRODUCT(H129,G129)</f>
        <v>8</v>
      </c>
      <c r="M129" s="16"/>
    </row>
    <row r="130" spans="1:13" ht="12.75">
      <c r="A130" s="1"/>
      <c r="D130"/>
      <c r="M130" s="16"/>
    </row>
    <row r="131" spans="1:12" s="27" customFormat="1" ht="12">
      <c r="A131" s="32" t="s">
        <v>77</v>
      </c>
      <c r="B131" s="36"/>
      <c r="C131" s="37"/>
      <c r="D131" s="38"/>
      <c r="G131" s="39"/>
      <c r="H131" s="40"/>
      <c r="I131" s="39">
        <f>SUM(I116:I130)</f>
        <v>65</v>
      </c>
      <c r="J131" s="40"/>
      <c r="K131" s="39">
        <f>SUM(K116:K130)</f>
        <v>35.87</v>
      </c>
      <c r="L131" s="41"/>
    </row>
    <row r="132" spans="1:12" s="27" customFormat="1" ht="12">
      <c r="A132" s="32" t="s">
        <v>65</v>
      </c>
      <c r="B132" s="36"/>
      <c r="C132" s="37"/>
      <c r="D132" s="42"/>
      <c r="G132" s="39"/>
      <c r="H132" s="40"/>
      <c r="I132" s="39">
        <f>SUM(I19,I32,I39,I77,I83,I95,I112,I131)</f>
        <v>104.3</v>
      </c>
      <c r="J132" s="40"/>
      <c r="K132" s="39">
        <f>SUM(K19,K32,K39,K77,K83,K95,K112,K131)</f>
        <v>142.255</v>
      </c>
      <c r="L132" s="41"/>
    </row>
    <row r="133" spans="2:12" ht="12">
      <c r="B133" s="2"/>
      <c r="C133" s="10"/>
      <c r="D133"/>
      <c r="F133" s="3"/>
      <c r="G133" s="28"/>
      <c r="H133" s="3"/>
      <c r="I133" s="28"/>
      <c r="L133" s="12"/>
    </row>
    <row r="134" spans="2:12" ht="12">
      <c r="B134" s="2"/>
      <c r="C134" s="10"/>
      <c r="D134"/>
      <c r="F134" s="3"/>
      <c r="G134" s="28"/>
      <c r="H134" s="3"/>
      <c r="I134" s="28"/>
      <c r="L134" s="12"/>
    </row>
    <row r="135" spans="2:12" ht="12">
      <c r="B135" s="2"/>
      <c r="C135" s="10"/>
      <c r="D135"/>
      <c r="F135" s="3"/>
      <c r="G135" s="28"/>
      <c r="H135" s="3"/>
      <c r="I135" s="28"/>
      <c r="L135" s="12"/>
    </row>
    <row r="136" spans="2:12" ht="12">
      <c r="B136" s="2"/>
      <c r="C136" s="10"/>
      <c r="D136"/>
      <c r="F136" s="3"/>
      <c r="G136" s="28"/>
      <c r="H136" s="3"/>
      <c r="I136" s="28"/>
      <c r="L136" s="12"/>
    </row>
    <row r="137" spans="2:12" ht="12">
      <c r="B137" s="2"/>
      <c r="C137" s="10"/>
      <c r="D137"/>
      <c r="F137" s="3"/>
      <c r="G137" s="28"/>
      <c r="H137" s="3"/>
      <c r="I137" s="28"/>
      <c r="L137" s="12"/>
    </row>
  </sheetData>
  <hyperlinks>
    <hyperlink ref="M102" r:id="rId1" display="http://www.mouser.com/search/ProductDetail.aspx?R=512.0008virtualkey59400000virtualkey594-512-0008"/>
    <hyperlink ref="M106" r:id="rId2" display="http://www.mouser.com/search/ProductDetail.aspx?R=PKES90B1%2f4virtualkey50660000virtualkey506-PKES90B1%2f4"/>
    <hyperlink ref="M104" r:id="rId3" display="http://www.mouser.com/search/ProductDetail.aspx?R=1456virtualkey53400000virtualkey534-1456"/>
    <hyperlink ref="M37" r:id="rId4" display="http://www.mouser.com/search/ProductDetail.aspx?R=PT10LV10-00279-PT10LV10-503A2020virtualkey53100000virtualkey531-PT10V-50K"/>
    <hyperlink ref="M101" r:id="rId5" display="http://www.mouser.com/search/ProductDetail.aspx?R=112AXvirtualkey50210000virtualkey502-112AX"/>
  </hyperlinks>
  <printOptions/>
  <pageMargins left="0.75" right="0.75" top="1" bottom="1" header="0.5" footer="0.5"/>
  <pageSetup horizontalDpi="600" verticalDpi="6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2010-01-18T10:11:28Z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