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100" windowWidth="14190" windowHeight="8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<sst xmlns="http://schemas.openxmlformats.org/spreadsheetml/2006/main" count="224" uniqueCount="151">
  <si>
    <t>Qty</t>
  </si>
  <si>
    <t>PART</t>
  </si>
  <si>
    <t>10 K ohm</t>
  </si>
  <si>
    <t>Mouser</t>
  </si>
  <si>
    <t>Supplier</t>
  </si>
  <si>
    <t>Misc</t>
  </si>
  <si>
    <t>Mult</t>
  </si>
  <si>
    <t>Resistor Subtotal</t>
  </si>
  <si>
    <t>Mfgr</t>
  </si>
  <si>
    <t>Xicon</t>
  </si>
  <si>
    <t>Min</t>
  </si>
  <si>
    <t>Item #</t>
  </si>
  <si>
    <t>$US per</t>
  </si>
  <si>
    <t>Project Subtotal</t>
  </si>
  <si>
    <t>Caps Subtotal</t>
  </si>
  <si>
    <t>min order</t>
  </si>
  <si>
    <t>min extended $US</t>
  </si>
  <si>
    <t>Capacitors</t>
  </si>
  <si>
    <t xml:space="preserve"> </t>
  </si>
  <si>
    <t>Misc Subtotal</t>
  </si>
  <si>
    <t>Switchcraft</t>
  </si>
  <si>
    <t>502-112AX</t>
  </si>
  <si>
    <t>2 Conductor Closed Tip 1/4" jack (112A type)</t>
  </si>
  <si>
    <t>594-512-0008</t>
  </si>
  <si>
    <t>Vishay/Spectrol</t>
  </si>
  <si>
    <t>Bourns</t>
  </si>
  <si>
    <t>knob - Alcoswitch</t>
  </si>
  <si>
    <t>Tyco Electronics / Alcoswitch</t>
  </si>
  <si>
    <t>WHEREAS WE ARE FAIRLY CONFIDENT AS TO THE ACCURACY OF THIS BOM, PLEASE CHECK ALL PARTS AND NUMBERS YOURSELF… WE'VE DONE OUR BEST, BUT CAN'T GUARANTEE PERFECTION.  THANKS.</t>
  </si>
  <si>
    <t>291-10K-RC</t>
  </si>
  <si>
    <t>147-72-104-RC</t>
  </si>
  <si>
    <t>Axial Ceramic Caps</t>
  </si>
  <si>
    <t>.1uF (= 100nF = 100,000pF)</t>
  </si>
  <si>
    <t>Axial Ferrite Beads</t>
  </si>
  <si>
    <t>Fair-Rite</t>
  </si>
  <si>
    <t>623-2743002112</t>
  </si>
  <si>
    <t>566-9531</t>
  </si>
  <si>
    <t>Belden CDT</t>
  </si>
  <si>
    <t>Belden Hook-Up Wire - 22AWG, box of five 100foot spools, different colors</t>
  </si>
  <si>
    <t>Solder</t>
  </si>
  <si>
    <t>Kester</t>
  </si>
  <si>
    <t>533-24-6337-8814</t>
  </si>
  <si>
    <t xml:space="preserve">"no clean" Solder 245 63/37 .050 </t>
  </si>
  <si>
    <t>533-24-6337-6401</t>
  </si>
  <si>
    <t>"organic" Solder 63/37 .020 1#SPL</t>
  </si>
  <si>
    <t>Tyco</t>
  </si>
  <si>
    <t>566-8216-100</t>
  </si>
  <si>
    <t>Belden Co-Axial Cable 100 foot spool -   RG174/U 26AWG BLACK</t>
  </si>
  <si>
    <t>Jacks</t>
  </si>
  <si>
    <t>Hardware</t>
  </si>
  <si>
    <t>Tie Wraps</t>
  </si>
  <si>
    <t>Wire</t>
  </si>
  <si>
    <t>Keystone</t>
  </si>
  <si>
    <t>IC Subtotal</t>
  </si>
  <si>
    <t>3M Electronic Specialty</t>
  </si>
  <si>
    <t>517-41932</t>
  </si>
  <si>
    <t>Pointe-Products.com</t>
  </si>
  <si>
    <t>10607-P</t>
  </si>
  <si>
    <t>Pots Subtotal</t>
  </si>
  <si>
    <t>Synth Tech</t>
  </si>
  <si>
    <t>Jacks Subtotal</t>
  </si>
  <si>
    <t>Wire Assortment</t>
  </si>
  <si>
    <t>Coax assortment</t>
  </si>
  <si>
    <t>Wire Subtotal</t>
  </si>
  <si>
    <t>Power Cable - 20"</t>
  </si>
  <si>
    <t>Hardware Subtotal</t>
  </si>
  <si>
    <t>PCB / Panel</t>
  </si>
  <si>
    <t>PCB/Panel Subtotal</t>
  </si>
  <si>
    <t>OR you could buy a bunch of wire and do it yourself.</t>
  </si>
  <si>
    <t>This BOM assumes getting some parts from Synthesis Technology (Paul Schrieber).  Parts you definitely want to get from Paul is marked in Orange</t>
  </si>
  <si>
    <t>Pots / Trimmers</t>
  </si>
  <si>
    <t>these are hard to find</t>
  </si>
  <si>
    <t>534-9409</t>
  </si>
  <si>
    <t>#6-32 x 1/2 screws</t>
  </si>
  <si>
    <t>1/4" al spacers</t>
  </si>
  <si>
    <t>534-398</t>
  </si>
  <si>
    <t>594-149-7104</t>
  </si>
  <si>
    <t>#6 KEPS nuts - these come in a bag of 100</t>
  </si>
  <si>
    <t>count them individaully - here' how they add up:</t>
  </si>
  <si>
    <t>100K cermet Spectrol 149 pot</t>
  </si>
  <si>
    <t xml:space="preserve">1K ohm </t>
  </si>
  <si>
    <t>291-1K-RC</t>
  </si>
  <si>
    <t>do the math!</t>
  </si>
  <si>
    <t>New to MOTM DIY? - be cool - relax - look at this chart.  Ideally, read Zen and the Art of Motorcycle Maintainence and get a hold of one of John Muir's VW mainenence books and take heart &lt;G&gt;.  But really - Look at Paul's BOMs.  Log onto mouser.com - or digikey.com - whatever...  Get to know the site a little bit - cut and paste the Item# into the Mouser/Digikey/Allied search field… pray to the Goddess Synthi</t>
  </si>
  <si>
    <t>Other stuff</t>
  </si>
  <si>
    <t xml:space="preserve">heat-shrink 1/8" - four foot length - you need this </t>
  </si>
  <si>
    <t>602-221018-4BK</t>
  </si>
  <si>
    <t>silicone "heat transfer compound" for tempco installation - and you definitely need this too…</t>
  </si>
  <si>
    <t>590-860-150G</t>
  </si>
  <si>
    <t>10μF,50V (this has poles)</t>
  </si>
  <si>
    <t>140-XRL50V10-RC</t>
  </si>
  <si>
    <t>Radial Electrolytic - tol:+/- 20%</t>
  </si>
  <si>
    <t>140-NPRL50V10-RC</t>
  </si>
  <si>
    <r>
      <t>10</t>
    </r>
    <r>
      <rPr>
        <sz val="10"/>
        <rFont val="Arial"/>
        <family val="2"/>
      </rPr>
      <t>μ</t>
    </r>
    <r>
      <rPr>
        <sz val="10"/>
        <rFont val="Arial"/>
        <family val="0"/>
      </rPr>
      <t>F, 50V (non-polar)</t>
    </r>
  </si>
  <si>
    <t>Set of 100K cermet Spectrol 149 pot - this has 2 pots and ends up being much less expensive than getting them from Mouser - for this module you need three pots, two kits.  You end up with an extra pot and still spend less</t>
  </si>
  <si>
    <t>lock washer</t>
  </si>
  <si>
    <t>Semiconductors</t>
  </si>
  <si>
    <t>The prices go out of date - so use them as an estimate -</t>
  </si>
  <si>
    <t>Yellow Box Caps - 63V</t>
  </si>
  <si>
    <t>1,000pF (= 1nF = .001uF)</t>
  </si>
  <si>
    <t>AVX</t>
  </si>
  <si>
    <t>581-BQ014D0102J</t>
  </si>
  <si>
    <t>10 ohm</t>
  </si>
  <si>
    <t>68 K ohm</t>
  </si>
  <si>
    <t>291-68K-RC</t>
  </si>
  <si>
    <t>20 K ohm</t>
  </si>
  <si>
    <t>291-20K-RC</t>
  </si>
  <si>
    <t>12 K ohm</t>
  </si>
  <si>
    <t>291-12K-RC</t>
  </si>
  <si>
    <t>291-10-RC</t>
  </si>
  <si>
    <t>22 ohm</t>
  </si>
  <si>
    <t>291-22-RC</t>
  </si>
  <si>
    <t>30 K ohm</t>
  </si>
  <si>
    <t>291-30K-RC</t>
  </si>
  <si>
    <t>39 K ohm</t>
  </si>
  <si>
    <t>291-39K-RC</t>
  </si>
  <si>
    <t>TL072 dual op amp</t>
  </si>
  <si>
    <t>MOTM-510 WaveWarper extra parts kit. Contains AD538AD multiplier IC, 18-pin gold-plated machine screw socket and a custom rotary switch assembly.</t>
  </si>
  <si>
    <t xml:space="preserve">Diodes - </t>
  </si>
  <si>
    <t>1N4148</t>
  </si>
  <si>
    <t>Vishay/Telefunken</t>
  </si>
  <si>
    <t>78-1N4148</t>
  </si>
  <si>
    <t>571-6404457</t>
  </si>
  <si>
    <t>MTA .156" Connectors FRCTN LK HDR STR 7P Square post, tin</t>
  </si>
  <si>
    <t>652-95A1A-B28-A20</t>
  </si>
  <si>
    <t>Bourns 100K panel mount 95A pots</t>
  </si>
  <si>
    <t>Spectrol 100 ohm 148 series pot (148-71101)</t>
  </si>
  <si>
    <t>MOTM-510 WaveWarper pc board</t>
  </si>
  <si>
    <t>MOTM-510 Front Panel</t>
  </si>
  <si>
    <t>BR-1 Large Bracket</t>
  </si>
  <si>
    <t>8 ALCO knobs - Paul has a great price on these. Even though there'll be one left over (you'll only need 7 for this module), it pays to get these from Paul</t>
  </si>
  <si>
    <t>506-PKES90B1/4</t>
  </si>
  <si>
    <t>506-PKAP70B1/4</t>
  </si>
  <si>
    <t>MOTM-510 WaveWarper</t>
  </si>
  <si>
    <t>271-10-RC</t>
  </si>
  <si>
    <t>271-22-RC</t>
  </si>
  <si>
    <t>271-1K-RC</t>
  </si>
  <si>
    <t>271-10K-RC</t>
  </si>
  <si>
    <t>271-12K-RC</t>
  </si>
  <si>
    <t>271-20K-RC</t>
  </si>
  <si>
    <t>271-30K-RC</t>
  </si>
  <si>
    <t>271-39K-RC</t>
  </si>
  <si>
    <t>271-68K-RC</t>
  </si>
  <si>
    <t>Resistors - 1/4 W - 5% (unless resistors are specified as otherwise, assume they're 5% - Paul lists them as 5% - extra clear!) note: there is a price breakpoint on the 5% Rs that makes it super-cheap to buy 10 of them.  I always do and put the extras away for when we need them.  But mostly Will and I always buy 1% resistors 'cause the extras can be used wherever a 5% one or a 1% is spec'd - these are listed below in the green cells</t>
  </si>
  <si>
    <t>knob for rotary switch</t>
  </si>
  <si>
    <t>595-TL072ACN</t>
  </si>
  <si>
    <t>STMicroelectronics</t>
  </si>
  <si>
    <t>digikey.com</t>
  </si>
  <si>
    <t>EPCOS Inc</t>
  </si>
  <si>
    <t>495-1132-ND</t>
  </si>
  <si>
    <t>Will and Bill's order ('cause we already have some parts)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</si>
</sst>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5"/>
      <color indexed="8"/>
      <name val="Verdana"/>
      <family val="2"/>
    </font>
    <font>
      <b/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168" fontId="2" fillId="2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68" fontId="0" fillId="3" borderId="0" xfId="0" applyNumberFormat="1" applyFill="1" applyAlignment="1">
      <alignment/>
    </xf>
    <xf numFmtId="168" fontId="2" fillId="3" borderId="0" xfId="0" applyNumberFormat="1" applyFont="1" applyFill="1" applyAlignment="1">
      <alignment/>
    </xf>
    <xf numFmtId="168" fontId="0" fillId="4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0" fillId="5" borderId="0" xfId="0" applyFill="1" applyAlignment="1">
      <alignment/>
    </xf>
    <xf numFmtId="3" fontId="0" fillId="4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0" fillId="5" borderId="0" xfId="0" applyNumberFormat="1" applyFill="1" applyAlignment="1">
      <alignment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168" fontId="0" fillId="5" borderId="0" xfId="0" applyNumberFormat="1" applyFill="1" applyAlignment="1">
      <alignment/>
    </xf>
    <xf numFmtId="168" fontId="2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2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5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3" fontId="0" fillId="6" borderId="0" xfId="0" applyNumberFormat="1" applyFill="1" applyAlignment="1">
      <alignment/>
    </xf>
    <xf numFmtId="168" fontId="0" fillId="6" borderId="0" xfId="0" applyNumberFormat="1" applyFill="1" applyAlignment="1">
      <alignment/>
    </xf>
    <xf numFmtId="168" fontId="2" fillId="6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20" applyFill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168" fontId="0" fillId="6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5" fillId="4" borderId="0" xfId="0" applyFont="1" applyFill="1" applyAlignment="1">
      <alignment/>
    </xf>
    <xf numFmtId="0" fontId="0" fillId="6" borderId="0" xfId="0" applyFill="1" applyAlignment="1">
      <alignment/>
    </xf>
    <xf numFmtId="0" fontId="0" fillId="4" borderId="0" xfId="0" applyFont="1" applyFill="1" applyAlignment="1">
      <alignment wrapText="1"/>
    </xf>
    <xf numFmtId="0" fontId="0" fillId="6" borderId="0" xfId="0" applyFill="1" applyAlignment="1">
      <alignment wrapText="1"/>
    </xf>
    <xf numFmtId="17" fontId="0" fillId="4" borderId="0" xfId="0" applyNumberFormat="1" applyFill="1" applyAlignment="1">
      <alignment/>
    </xf>
    <xf numFmtId="0" fontId="5" fillId="2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0" fillId="8" borderId="0" xfId="0" applyFill="1" applyAlignment="1">
      <alignment/>
    </xf>
    <xf numFmtId="0" fontId="0" fillId="8" borderId="0" xfId="0" applyFill="1" applyAlignment="1">
      <alignment horizontal="center" wrapText="1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/>
    </xf>
    <xf numFmtId="168" fontId="0" fillId="8" borderId="0" xfId="0" applyNumberFormat="1" applyFill="1" applyAlignment="1">
      <alignment/>
    </xf>
    <xf numFmtId="3" fontId="0" fillId="8" borderId="0" xfId="0" applyNumberFormat="1" applyFill="1" applyAlignment="1">
      <alignment/>
    </xf>
    <xf numFmtId="0" fontId="0" fillId="7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3" fontId="0" fillId="6" borderId="0" xfId="0" applyNumberFormat="1" applyFont="1" applyFill="1" applyAlignment="1">
      <alignment/>
    </xf>
    <xf numFmtId="168" fontId="0" fillId="6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0" fillId="7" borderId="0" xfId="0" applyFill="1" applyAlignment="1">
      <alignment vertical="center" wrapText="1"/>
    </xf>
    <xf numFmtId="0" fontId="0" fillId="9" borderId="0" xfId="0" applyFont="1" applyFill="1" applyAlignment="1">
      <alignment/>
    </xf>
    <xf numFmtId="0" fontId="0" fillId="9" borderId="0" xfId="0" applyFill="1" applyAlignment="1">
      <alignment wrapText="1"/>
    </xf>
    <xf numFmtId="0" fontId="3" fillId="0" borderId="0" xfId="20" applyFont="1" applyFill="1" applyAlignment="1">
      <alignment/>
    </xf>
    <xf numFmtId="0" fontId="0" fillId="0" borderId="0" xfId="0" applyFill="1" applyAlignment="1">
      <alignment/>
    </xf>
    <xf numFmtId="0" fontId="3" fillId="0" borderId="0" xfId="20" applyFill="1" applyAlignment="1">
      <alignment horizontal="left"/>
    </xf>
    <xf numFmtId="0" fontId="0" fillId="4" borderId="0" xfId="0" applyFill="1" applyAlignment="1">
      <alignment vertical="center" wrapText="1"/>
    </xf>
    <xf numFmtId="168" fontId="0" fillId="5" borderId="0" xfId="0" applyNumberFormat="1" applyFont="1" applyFill="1" applyAlignment="1">
      <alignment/>
    </xf>
    <xf numFmtId="0" fontId="2" fillId="5" borderId="0" xfId="0" applyFont="1" applyFill="1" applyAlignment="1">
      <alignment vertical="center" wrapText="1"/>
    </xf>
    <xf numFmtId="0" fontId="5" fillId="8" borderId="0" xfId="0" applyFont="1" applyFill="1" applyAlignment="1">
      <alignment/>
    </xf>
    <xf numFmtId="168" fontId="0" fillId="8" borderId="0" xfId="0" applyNumberFormat="1" applyFont="1" applyFill="1" applyAlignment="1">
      <alignment/>
    </xf>
    <xf numFmtId="0" fontId="0" fillId="8" borderId="0" xfId="0" applyFont="1" applyFill="1" applyAlignment="1">
      <alignment/>
    </xf>
    <xf numFmtId="0" fontId="0" fillId="10" borderId="0" xfId="0" applyFill="1" applyAlignment="1">
      <alignment horizontal="left" wrapText="1"/>
    </xf>
    <xf numFmtId="0" fontId="7" fillId="0" borderId="0" xfId="0" applyFont="1" applyAlignment="1">
      <alignment/>
    </xf>
    <xf numFmtId="0" fontId="0" fillId="11" borderId="0" xfId="0" applyFill="1" applyAlignment="1">
      <alignment horizontal="left"/>
    </xf>
    <xf numFmtId="0" fontId="0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54</xdr:row>
      <xdr:rowOff>0</xdr:rowOff>
    </xdr:from>
    <xdr:to>
      <xdr:col>4</xdr:col>
      <xdr:colOff>9525</xdr:colOff>
      <xdr:row>54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978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user.com/catalog/631/32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" width="5.8515625" style="0" customWidth="1"/>
    <col min="3" max="3" width="18.421875" style="17" customWidth="1"/>
    <col min="4" max="4" width="23.7109375" style="1" customWidth="1"/>
    <col min="5" max="5" width="22.00390625" style="14" customWidth="1"/>
    <col min="6" max="6" width="5.28125" style="0" customWidth="1"/>
    <col min="7" max="7" width="6.00390625" style="0" customWidth="1"/>
    <col min="8" max="8" width="8.140625" style="2" customWidth="1"/>
    <col min="9" max="9" width="8.8515625" style="23" customWidth="1"/>
    <col min="10" max="11" width="10.57421875" style="13" customWidth="1"/>
    <col min="12" max="12" width="37.28125" style="31" customWidth="1"/>
    <col min="13" max="16384" width="8.7109375" style="20" customWidth="1"/>
  </cols>
  <sheetData>
    <row r="1" spans="1:11" ht="18">
      <c r="A1" s="88" t="s">
        <v>133</v>
      </c>
      <c r="K1" s="13" t="s">
        <v>150</v>
      </c>
    </row>
    <row r="2" spans="1:11" ht="12">
      <c r="A2" t="s">
        <v>1</v>
      </c>
      <c r="B2" t="s">
        <v>0</v>
      </c>
      <c r="C2" s="17" t="s">
        <v>4</v>
      </c>
      <c r="D2" s="1" t="s">
        <v>8</v>
      </c>
      <c r="E2" s="14" t="s">
        <v>11</v>
      </c>
      <c r="F2" t="s">
        <v>10</v>
      </c>
      <c r="G2" t="s">
        <v>6</v>
      </c>
      <c r="H2" s="2" t="s">
        <v>12</v>
      </c>
      <c r="I2" s="42" t="s">
        <v>15</v>
      </c>
      <c r="J2" s="43" t="s">
        <v>16</v>
      </c>
      <c r="K2" s="43"/>
    </row>
    <row r="3" spans="1:11" ht="12">
      <c r="A3" s="63" t="s">
        <v>28</v>
      </c>
      <c r="B3" s="63"/>
      <c r="C3" s="64"/>
      <c r="D3" s="65"/>
      <c r="E3" s="66"/>
      <c r="F3" s="63"/>
      <c r="G3" s="63"/>
      <c r="H3" s="67"/>
      <c r="I3" s="68"/>
      <c r="J3" s="67"/>
      <c r="K3" s="67"/>
    </row>
    <row r="4" spans="1:11" ht="12">
      <c r="A4" t="s">
        <v>69</v>
      </c>
      <c r="I4" s="42"/>
      <c r="J4" s="43"/>
      <c r="K4" s="43"/>
    </row>
    <row r="5" spans="1:11" ht="12">
      <c r="A5" t="s">
        <v>97</v>
      </c>
      <c r="I5" s="42"/>
      <c r="J5" s="43"/>
      <c r="K5" s="43"/>
    </row>
    <row r="6" spans="1:11" ht="12">
      <c r="A6" t="s">
        <v>83</v>
      </c>
      <c r="I6" s="42"/>
      <c r="J6" s="43"/>
      <c r="K6" s="43"/>
    </row>
    <row r="7" spans="1:11" ht="12.75">
      <c r="A7" s="3" t="s">
        <v>17</v>
      </c>
      <c r="B7" s="4"/>
      <c r="C7" s="18"/>
      <c r="D7" s="5"/>
      <c r="E7" s="15"/>
      <c r="F7" s="4"/>
      <c r="G7" s="4"/>
      <c r="H7" s="6"/>
      <c r="I7" s="4"/>
      <c r="J7" s="6"/>
      <c r="K7" s="6"/>
    </row>
    <row r="8" spans="1:11" ht="12.75">
      <c r="A8" s="39" t="s">
        <v>91</v>
      </c>
      <c r="B8" s="22"/>
      <c r="C8" s="26"/>
      <c r="D8" s="27"/>
      <c r="E8" s="28"/>
      <c r="F8" s="22"/>
      <c r="G8" s="22"/>
      <c r="H8" s="29"/>
      <c r="I8" s="25"/>
      <c r="J8" s="29"/>
      <c r="K8" s="29"/>
    </row>
    <row r="9" spans="1:13" ht="12">
      <c r="A9" s="40" t="s">
        <v>89</v>
      </c>
      <c r="B9" s="4">
        <v>4</v>
      </c>
      <c r="C9" s="17" t="s">
        <v>3</v>
      </c>
      <c r="D9" s="1" t="s">
        <v>9</v>
      </c>
      <c r="E9" s="4" t="s">
        <v>90</v>
      </c>
      <c r="F9">
        <v>1</v>
      </c>
      <c r="G9">
        <v>1</v>
      </c>
      <c r="H9" s="2">
        <v>0.06</v>
      </c>
      <c r="I9" s="55">
        <v>4</v>
      </c>
      <c r="J9" s="43">
        <f>PRODUCT(H9,I9)</f>
        <v>0.24</v>
      </c>
      <c r="K9" s="43">
        <f>PRODUCT(H9,I9)</f>
        <v>0.24</v>
      </c>
      <c r="L9" s="46"/>
      <c r="M9" s="32"/>
    </row>
    <row r="10" spans="1:13" ht="12">
      <c r="A10" s="40" t="s">
        <v>93</v>
      </c>
      <c r="B10" s="4">
        <v>4</v>
      </c>
      <c r="C10" s="17" t="s">
        <v>3</v>
      </c>
      <c r="D10" s="1" t="s">
        <v>9</v>
      </c>
      <c r="E10" s="4" t="s">
        <v>92</v>
      </c>
      <c r="F10">
        <v>1</v>
      </c>
      <c r="G10">
        <v>1</v>
      </c>
      <c r="H10" s="2">
        <v>0.24</v>
      </c>
      <c r="I10" s="55">
        <v>4</v>
      </c>
      <c r="J10" s="43">
        <f>PRODUCT(H10,I10)</f>
        <v>0.96</v>
      </c>
      <c r="K10" s="43">
        <f>PRODUCT(H10,I10)</f>
        <v>0.96</v>
      </c>
      <c r="L10" s="46"/>
      <c r="M10" s="32"/>
    </row>
    <row r="11" spans="1:13" ht="12.75">
      <c r="A11" s="39" t="s">
        <v>98</v>
      </c>
      <c r="B11" s="22"/>
      <c r="C11" s="26"/>
      <c r="D11" s="27"/>
      <c r="E11" s="22"/>
      <c r="F11" s="22"/>
      <c r="G11" s="22"/>
      <c r="H11" s="29"/>
      <c r="I11" s="22"/>
      <c r="J11" s="29"/>
      <c r="K11" s="29"/>
      <c r="L11" s="46"/>
      <c r="M11" s="32"/>
    </row>
    <row r="12" spans="1:13" ht="12">
      <c r="A12" s="40" t="s">
        <v>99</v>
      </c>
      <c r="B12" s="4">
        <v>2</v>
      </c>
      <c r="C12" s="17" t="s">
        <v>3</v>
      </c>
      <c r="D12" s="1" t="s">
        <v>100</v>
      </c>
      <c r="E12" s="4" t="s">
        <v>101</v>
      </c>
      <c r="F12">
        <v>1</v>
      </c>
      <c r="G12">
        <v>1</v>
      </c>
      <c r="H12" s="2">
        <v>0.15</v>
      </c>
      <c r="I12" s="55">
        <v>2</v>
      </c>
      <c r="J12" s="43">
        <f>PRODUCT(H12,I12)</f>
        <v>0.3</v>
      </c>
      <c r="K12" s="43">
        <f>PRODUCT(H12,I12)</f>
        <v>0.3</v>
      </c>
      <c r="L12" s="46"/>
      <c r="M12" s="32"/>
    </row>
    <row r="13" spans="1:13" ht="12">
      <c r="A13" s="40"/>
      <c r="B13" s="4"/>
      <c r="C13" s="17" t="s">
        <v>147</v>
      </c>
      <c r="D13" s="1" t="s">
        <v>148</v>
      </c>
      <c r="E13" s="90" t="s">
        <v>149</v>
      </c>
      <c r="F13">
        <v>1</v>
      </c>
      <c r="G13">
        <v>1</v>
      </c>
      <c r="H13" s="2">
        <v>0.19</v>
      </c>
      <c r="I13" s="55"/>
      <c r="J13" s="43"/>
      <c r="K13" s="43"/>
      <c r="L13" s="46"/>
      <c r="M13" s="32"/>
    </row>
    <row r="14" spans="1:13" ht="12.75">
      <c r="A14" s="39" t="s">
        <v>31</v>
      </c>
      <c r="B14" s="22"/>
      <c r="C14" s="26"/>
      <c r="D14" s="27"/>
      <c r="E14" s="22"/>
      <c r="F14" s="22"/>
      <c r="G14" s="22"/>
      <c r="H14" s="22"/>
      <c r="I14" s="22"/>
      <c r="J14" s="29"/>
      <c r="K14" s="29"/>
      <c r="L14" s="46"/>
      <c r="M14" s="32"/>
    </row>
    <row r="15" spans="1:13" ht="12">
      <c r="A15" s="40" t="s">
        <v>32</v>
      </c>
      <c r="B15" s="4">
        <v>7</v>
      </c>
      <c r="C15" s="17" t="s">
        <v>3</v>
      </c>
      <c r="D15" s="1" t="s">
        <v>9</v>
      </c>
      <c r="E15" s="59" t="s">
        <v>30</v>
      </c>
      <c r="F15">
        <v>1</v>
      </c>
      <c r="G15">
        <v>1</v>
      </c>
      <c r="H15" s="2">
        <v>0.16</v>
      </c>
      <c r="I15" s="55">
        <v>7</v>
      </c>
      <c r="J15" s="43">
        <f>PRODUCT(H15,I15)</f>
        <v>1.12</v>
      </c>
      <c r="K15" s="43">
        <f>PRODUCT(H15,I15)</f>
        <v>1.12</v>
      </c>
      <c r="L15" s="46"/>
      <c r="M15" s="32"/>
    </row>
    <row r="16" spans="1:11" ht="12.75">
      <c r="A16" s="3" t="s">
        <v>14</v>
      </c>
      <c r="B16" s="4"/>
      <c r="C16" s="18"/>
      <c r="D16" s="5"/>
      <c r="E16" s="15"/>
      <c r="F16" s="4"/>
      <c r="G16" s="4"/>
      <c r="H16" s="6"/>
      <c r="I16" s="4"/>
      <c r="J16" s="7">
        <f>SUM(J9:J15)</f>
        <v>2.62</v>
      </c>
      <c r="K16" s="7">
        <f>SUM(K9:K15)</f>
        <v>2.62</v>
      </c>
    </row>
    <row r="17" spans="1:11" ht="12.75">
      <c r="A17" s="8" t="s">
        <v>13</v>
      </c>
      <c r="B17" s="9"/>
      <c r="C17" s="19"/>
      <c r="D17" s="10"/>
      <c r="E17" s="16"/>
      <c r="F17" s="9"/>
      <c r="G17" s="9"/>
      <c r="H17" s="11"/>
      <c r="I17" s="9"/>
      <c r="J17" s="12">
        <f>SUM(J16)</f>
        <v>2.62</v>
      </c>
      <c r="K17" s="12">
        <f>SUM(K16)</f>
        <v>2.62</v>
      </c>
    </row>
    <row r="18" spans="9:11" ht="12">
      <c r="I18" s="55"/>
      <c r="J18" s="43"/>
      <c r="K18" s="43"/>
    </row>
    <row r="19" spans="1:11" ht="12.75">
      <c r="A19" s="3" t="s">
        <v>143</v>
      </c>
      <c r="B19" s="4"/>
      <c r="C19" s="18"/>
      <c r="D19" s="5"/>
      <c r="E19" s="15"/>
      <c r="F19" s="4"/>
      <c r="G19" s="4"/>
      <c r="H19" s="6"/>
      <c r="I19" s="24"/>
      <c r="J19" s="6"/>
      <c r="K19" s="6"/>
    </row>
    <row r="20" spans="1:13" ht="12">
      <c r="A20" s="40" t="s">
        <v>102</v>
      </c>
      <c r="B20" s="4">
        <v>2</v>
      </c>
      <c r="C20" s="17" t="s">
        <v>3</v>
      </c>
      <c r="D20" s="1" t="s">
        <v>9</v>
      </c>
      <c r="E20" s="15" t="s">
        <v>109</v>
      </c>
      <c r="F20">
        <v>1</v>
      </c>
      <c r="G20">
        <v>1</v>
      </c>
      <c r="H20" s="2">
        <v>0.1</v>
      </c>
      <c r="I20" s="55">
        <v>2</v>
      </c>
      <c r="J20" s="43">
        <f aca="true" t="shared" si="0" ref="J20:K28">PRODUCT(H20,I20)</f>
        <v>0.2</v>
      </c>
      <c r="K20" s="43">
        <f>PRODUCT(M20,I20)</f>
        <v>0.26</v>
      </c>
      <c r="L20" s="89" t="s">
        <v>134</v>
      </c>
      <c r="M20" s="78">
        <v>0.13</v>
      </c>
    </row>
    <row r="21" spans="1:13" ht="12">
      <c r="A21" s="40" t="s">
        <v>110</v>
      </c>
      <c r="B21" s="4">
        <v>1</v>
      </c>
      <c r="C21" s="17" t="s">
        <v>3</v>
      </c>
      <c r="D21" s="1" t="s">
        <v>9</v>
      </c>
      <c r="E21" s="15" t="s">
        <v>111</v>
      </c>
      <c r="F21">
        <v>1</v>
      </c>
      <c r="G21">
        <v>1</v>
      </c>
      <c r="H21" s="2">
        <v>0.1</v>
      </c>
      <c r="I21" s="55">
        <v>1</v>
      </c>
      <c r="J21" s="43">
        <f t="shared" si="0"/>
        <v>0.1</v>
      </c>
      <c r="K21" s="43">
        <f>PRODUCT(M21,I21)</f>
        <v>0.13</v>
      </c>
      <c r="L21" s="89" t="s">
        <v>135</v>
      </c>
      <c r="M21" s="78">
        <v>0.13</v>
      </c>
    </row>
    <row r="22" spans="1:13" ht="12">
      <c r="A22" s="40" t="s">
        <v>80</v>
      </c>
      <c r="B22" s="4">
        <v>2</v>
      </c>
      <c r="C22" s="17" t="s">
        <v>3</v>
      </c>
      <c r="D22" s="1" t="s">
        <v>9</v>
      </c>
      <c r="E22" s="15" t="s">
        <v>81</v>
      </c>
      <c r="F22">
        <v>1</v>
      </c>
      <c r="G22">
        <v>1</v>
      </c>
      <c r="H22" s="2">
        <v>0.1</v>
      </c>
      <c r="I22" s="55">
        <v>2</v>
      </c>
      <c r="J22" s="43">
        <f t="shared" si="0"/>
        <v>0.2</v>
      </c>
      <c r="K22" s="43">
        <f>PRODUCT(M22,I22)</f>
        <v>0.26</v>
      </c>
      <c r="L22" s="89" t="s">
        <v>136</v>
      </c>
      <c r="M22" s="78">
        <v>0.13</v>
      </c>
    </row>
    <row r="23" spans="1:13" ht="12">
      <c r="A23" s="40" t="s">
        <v>2</v>
      </c>
      <c r="B23" s="4">
        <v>11</v>
      </c>
      <c r="C23" s="17" t="s">
        <v>3</v>
      </c>
      <c r="D23" s="1" t="s">
        <v>9</v>
      </c>
      <c r="E23" s="15" t="s">
        <v>29</v>
      </c>
      <c r="F23">
        <v>1</v>
      </c>
      <c r="G23">
        <v>1</v>
      </c>
      <c r="H23" s="2">
        <v>0.1</v>
      </c>
      <c r="I23" s="55">
        <v>11</v>
      </c>
      <c r="J23" s="43">
        <f t="shared" si="0"/>
        <v>1.1</v>
      </c>
      <c r="K23" s="43">
        <f>PRODUCT(M23,I23)</f>
        <v>1.4300000000000002</v>
      </c>
      <c r="L23" s="89" t="s">
        <v>137</v>
      </c>
      <c r="M23" s="78">
        <v>0.13</v>
      </c>
    </row>
    <row r="24" spans="1:13" ht="12">
      <c r="A24" s="40" t="s">
        <v>107</v>
      </c>
      <c r="B24" s="4">
        <v>2</v>
      </c>
      <c r="C24" s="17" t="s">
        <v>3</v>
      </c>
      <c r="D24" s="1" t="s">
        <v>9</v>
      </c>
      <c r="E24" s="15" t="s">
        <v>108</v>
      </c>
      <c r="F24">
        <v>1</v>
      </c>
      <c r="G24">
        <v>1</v>
      </c>
      <c r="H24" s="2">
        <v>0.1</v>
      </c>
      <c r="I24" s="55">
        <v>2</v>
      </c>
      <c r="J24" s="43">
        <f t="shared" si="0"/>
        <v>0.2</v>
      </c>
      <c r="K24" s="43">
        <f>PRODUCT(M24,I24)</f>
        <v>0.26</v>
      </c>
      <c r="L24" s="89" t="s">
        <v>138</v>
      </c>
      <c r="M24" s="78">
        <v>0.13</v>
      </c>
    </row>
    <row r="25" spans="1:13" ht="12">
      <c r="A25" s="40" t="s">
        <v>105</v>
      </c>
      <c r="B25" s="4">
        <v>6</v>
      </c>
      <c r="C25" s="17" t="s">
        <v>3</v>
      </c>
      <c r="D25" s="1" t="s">
        <v>9</v>
      </c>
      <c r="E25" s="15" t="s">
        <v>106</v>
      </c>
      <c r="F25">
        <v>1</v>
      </c>
      <c r="G25">
        <v>1</v>
      </c>
      <c r="H25" s="2">
        <v>0.1</v>
      </c>
      <c r="I25" s="55">
        <v>6</v>
      </c>
      <c r="J25" s="43">
        <f t="shared" si="0"/>
        <v>0.6000000000000001</v>
      </c>
      <c r="K25" s="43">
        <f>PRODUCT(M25,I25)</f>
        <v>0.78</v>
      </c>
      <c r="L25" s="89" t="s">
        <v>139</v>
      </c>
      <c r="M25" s="78">
        <v>0.13</v>
      </c>
    </row>
    <row r="26" spans="1:13" ht="12">
      <c r="A26" s="40" t="s">
        <v>112</v>
      </c>
      <c r="B26" s="4">
        <v>1</v>
      </c>
      <c r="C26" s="17" t="s">
        <v>3</v>
      </c>
      <c r="D26" s="1" t="s">
        <v>9</v>
      </c>
      <c r="E26" s="15" t="s">
        <v>113</v>
      </c>
      <c r="F26">
        <v>1</v>
      </c>
      <c r="G26">
        <v>1</v>
      </c>
      <c r="H26" s="2">
        <v>0.1</v>
      </c>
      <c r="I26" s="55">
        <v>1</v>
      </c>
      <c r="J26" s="43">
        <f t="shared" si="0"/>
        <v>0.1</v>
      </c>
      <c r="K26" s="43">
        <f>PRODUCT(M26,I26)</f>
        <v>0.13</v>
      </c>
      <c r="L26" s="89" t="s">
        <v>140</v>
      </c>
      <c r="M26" s="78">
        <v>0.13</v>
      </c>
    </row>
    <row r="27" spans="1:13" ht="12">
      <c r="A27" s="40" t="s">
        <v>114</v>
      </c>
      <c r="B27" s="4">
        <v>1</v>
      </c>
      <c r="C27" s="17" t="s">
        <v>3</v>
      </c>
      <c r="D27" s="1" t="s">
        <v>9</v>
      </c>
      <c r="E27" s="15" t="s">
        <v>115</v>
      </c>
      <c r="F27">
        <v>1</v>
      </c>
      <c r="G27">
        <v>1</v>
      </c>
      <c r="H27" s="2">
        <v>0.1</v>
      </c>
      <c r="I27" s="55">
        <v>1</v>
      </c>
      <c r="J27" s="43">
        <f t="shared" si="0"/>
        <v>0.1</v>
      </c>
      <c r="K27" s="43">
        <f>PRODUCT(M27,I27)</f>
        <v>0.13</v>
      </c>
      <c r="L27" s="89" t="s">
        <v>141</v>
      </c>
      <c r="M27" s="78">
        <v>0.13</v>
      </c>
    </row>
    <row r="28" spans="1:13" ht="12">
      <c r="A28" s="40" t="s">
        <v>103</v>
      </c>
      <c r="B28" s="4">
        <v>7</v>
      </c>
      <c r="C28" s="17" t="s">
        <v>3</v>
      </c>
      <c r="D28" s="1" t="s">
        <v>9</v>
      </c>
      <c r="E28" s="15" t="s">
        <v>104</v>
      </c>
      <c r="F28">
        <v>1</v>
      </c>
      <c r="G28">
        <v>1</v>
      </c>
      <c r="H28" s="2">
        <v>0.1</v>
      </c>
      <c r="I28" s="55">
        <v>7</v>
      </c>
      <c r="J28" s="43">
        <f t="shared" si="0"/>
        <v>0.7000000000000001</v>
      </c>
      <c r="K28" s="43">
        <f>PRODUCT(M28,I28)</f>
        <v>0.91</v>
      </c>
      <c r="L28" s="89" t="s">
        <v>142</v>
      </c>
      <c r="M28" s="78">
        <v>0.13</v>
      </c>
    </row>
    <row r="29" spans="1:11" ht="12.75">
      <c r="A29" s="3" t="s">
        <v>7</v>
      </c>
      <c r="B29" s="4"/>
      <c r="C29" s="18"/>
      <c r="D29" s="5"/>
      <c r="E29" s="15"/>
      <c r="F29" s="4"/>
      <c r="G29" s="4"/>
      <c r="H29" s="6"/>
      <c r="I29" s="24"/>
      <c r="J29" s="7">
        <f>SUM(J20:J28)</f>
        <v>3.3000000000000007</v>
      </c>
      <c r="K29" s="7">
        <f>SUM(K20:K28)</f>
        <v>4.29</v>
      </c>
    </row>
    <row r="30" spans="1:11" ht="12.75">
      <c r="A30" s="8" t="s">
        <v>13</v>
      </c>
      <c r="B30" s="9"/>
      <c r="C30" s="19"/>
      <c r="D30" s="10"/>
      <c r="E30" s="16"/>
      <c r="F30" s="9"/>
      <c r="G30" s="9"/>
      <c r="H30" s="11"/>
      <c r="I30" s="9"/>
      <c r="J30" s="12">
        <f>SUM(J16,J29)</f>
        <v>5.920000000000001</v>
      </c>
      <c r="K30" s="12">
        <f>SUM(K16,K29)</f>
        <v>6.91</v>
      </c>
    </row>
    <row r="31" spans="9:11" ht="12">
      <c r="I31" s="55"/>
      <c r="J31" s="43"/>
      <c r="K31" s="43"/>
    </row>
    <row r="32" spans="1:11" ht="12.75">
      <c r="A32" s="3" t="s">
        <v>96</v>
      </c>
      <c r="B32" s="4"/>
      <c r="C32" s="18"/>
      <c r="D32" s="5"/>
      <c r="E32" s="15"/>
      <c r="F32" s="4"/>
      <c r="G32" s="4"/>
      <c r="H32" s="6"/>
      <c r="I32" s="24"/>
      <c r="J32" s="6"/>
      <c r="K32" s="6"/>
    </row>
    <row r="33" spans="1:11" ht="12">
      <c r="A33" s="41" t="s">
        <v>116</v>
      </c>
      <c r="B33" s="4">
        <v>4</v>
      </c>
      <c r="C33" s="34" t="s">
        <v>3</v>
      </c>
      <c r="D33" s="35" t="s">
        <v>146</v>
      </c>
      <c r="E33" s="15" t="s">
        <v>145</v>
      </c>
      <c r="F33" s="20">
        <v>1</v>
      </c>
      <c r="G33" s="20">
        <v>1</v>
      </c>
      <c r="H33" s="21">
        <v>0.8</v>
      </c>
      <c r="I33" s="42">
        <v>1</v>
      </c>
      <c r="J33" s="52">
        <f>PRODUCT(H33,I33)</f>
        <v>0.8</v>
      </c>
      <c r="K33" s="43">
        <f>PRODUCT(H33,I33)</f>
        <v>0.8</v>
      </c>
    </row>
    <row r="34" spans="1:11" ht="49.5">
      <c r="A34" s="75" t="s">
        <v>117</v>
      </c>
      <c r="B34" s="4">
        <v>1</v>
      </c>
      <c r="C34" s="34" t="s">
        <v>59</v>
      </c>
      <c r="D34" s="35"/>
      <c r="E34" s="15" t="s">
        <v>71</v>
      </c>
      <c r="F34" s="20">
        <v>1</v>
      </c>
      <c r="G34" s="20">
        <v>1</v>
      </c>
      <c r="H34" s="21">
        <v>89</v>
      </c>
      <c r="I34" s="42">
        <v>1</v>
      </c>
      <c r="J34" s="52">
        <f>PRODUCT(H34,I34)</f>
        <v>89</v>
      </c>
      <c r="K34" s="43" t="s">
        <v>18</v>
      </c>
    </row>
    <row r="35" spans="1:11" ht="12.75">
      <c r="A35" s="83" t="s">
        <v>118</v>
      </c>
      <c r="B35" s="22"/>
      <c r="C35" s="26"/>
      <c r="D35" s="27"/>
      <c r="E35" s="28"/>
      <c r="F35" s="22"/>
      <c r="G35" s="22"/>
      <c r="H35" s="29"/>
      <c r="I35" s="25"/>
      <c r="J35" s="82"/>
      <c r="K35" s="82"/>
    </row>
    <row r="36" spans="1:11" ht="12">
      <c r="A36" s="81" t="s">
        <v>119</v>
      </c>
      <c r="B36" s="4">
        <v>1</v>
      </c>
      <c r="C36" s="34" t="s">
        <v>3</v>
      </c>
      <c r="D36" s="35" t="s">
        <v>120</v>
      </c>
      <c r="E36" s="15" t="s">
        <v>121</v>
      </c>
      <c r="F36" s="20">
        <v>1</v>
      </c>
      <c r="G36" s="20">
        <v>1</v>
      </c>
      <c r="H36" s="21">
        <v>0.03</v>
      </c>
      <c r="I36" s="42">
        <v>1</v>
      </c>
      <c r="J36" s="52">
        <f>PRODUCT(H36,I36)</f>
        <v>0.03</v>
      </c>
      <c r="K36" s="43">
        <f>PRODUCT(H36,I36)</f>
        <v>0.03</v>
      </c>
    </row>
    <row r="37" spans="1:11" ht="12.75">
      <c r="A37" s="3" t="s">
        <v>53</v>
      </c>
      <c r="B37" s="4"/>
      <c r="C37" s="18"/>
      <c r="D37" s="5"/>
      <c r="E37" s="15"/>
      <c r="F37" s="4"/>
      <c r="G37" s="4"/>
      <c r="H37" s="6"/>
      <c r="I37" s="4"/>
      <c r="J37" s="7">
        <f>SUM(J34:J34)</f>
        <v>89</v>
      </c>
      <c r="K37" s="7">
        <f>SUM(K34:K34)</f>
        <v>0</v>
      </c>
    </row>
    <row r="38" spans="1:11" ht="12.75">
      <c r="A38" s="8" t="s">
        <v>13</v>
      </c>
      <c r="B38" s="9"/>
      <c r="C38" s="19"/>
      <c r="D38" s="10"/>
      <c r="E38" s="16"/>
      <c r="F38" s="9"/>
      <c r="G38" s="9"/>
      <c r="H38" s="11"/>
      <c r="I38" s="9"/>
      <c r="J38" s="12">
        <f>SUM(J16,J29,J37)</f>
        <v>94.92</v>
      </c>
      <c r="K38" s="12">
        <f>SUM(K16,K29,K37)</f>
        <v>6.91</v>
      </c>
    </row>
    <row r="39" spans="1:11" ht="12.75">
      <c r="A39" s="33"/>
      <c r="B39" s="20"/>
      <c r="C39" s="34"/>
      <c r="D39" s="35"/>
      <c r="E39" s="74"/>
      <c r="F39" s="20"/>
      <c r="G39" s="20"/>
      <c r="H39" s="21"/>
      <c r="I39" s="45"/>
      <c r="J39" s="30"/>
      <c r="K39" s="30"/>
    </row>
    <row r="40" spans="1:12" ht="12.75">
      <c r="A40" s="3" t="s">
        <v>5</v>
      </c>
      <c r="B40" s="4"/>
      <c r="C40" s="18"/>
      <c r="D40" s="5"/>
      <c r="E40" s="15"/>
      <c r="F40" s="4"/>
      <c r="G40" s="4"/>
      <c r="H40" s="6"/>
      <c r="I40" s="24"/>
      <c r="J40" s="7"/>
      <c r="K40" s="7"/>
      <c r="L40" s="53"/>
    </row>
    <row r="41" spans="1:13" s="37" customFormat="1" ht="12">
      <c r="A41" s="41" t="s">
        <v>33</v>
      </c>
      <c r="B41" s="76">
        <v>2</v>
      </c>
      <c r="C41" s="48" t="s">
        <v>3</v>
      </c>
      <c r="D41" s="49" t="s">
        <v>34</v>
      </c>
      <c r="E41" s="59" t="s">
        <v>35</v>
      </c>
      <c r="F41" s="37">
        <v>1</v>
      </c>
      <c r="G41" s="37">
        <v>1</v>
      </c>
      <c r="H41" s="50">
        <v>0.12</v>
      </c>
      <c r="I41" s="51">
        <v>3</v>
      </c>
      <c r="J41" s="52">
        <f>PRODUCT(H41,I41)</f>
        <v>0.36</v>
      </c>
      <c r="K41" s="43">
        <f>PRODUCT(H41,I41)</f>
        <v>0.36</v>
      </c>
      <c r="L41" s="46"/>
      <c r="M41" s="32"/>
    </row>
    <row r="42" spans="1:13" ht="12">
      <c r="A42" s="54" t="s">
        <v>123</v>
      </c>
      <c r="B42" s="77">
        <v>1</v>
      </c>
      <c r="C42" s="17" t="s">
        <v>3</v>
      </c>
      <c r="D42" s="35" t="s">
        <v>45</v>
      </c>
      <c r="E42" s="59" t="s">
        <v>122</v>
      </c>
      <c r="F42" s="20">
        <v>1</v>
      </c>
      <c r="G42" s="20">
        <v>1</v>
      </c>
      <c r="H42" s="21">
        <v>0.31</v>
      </c>
      <c r="I42" s="55">
        <v>1</v>
      </c>
      <c r="J42" s="52">
        <f>PRODUCT(H42,I42)</f>
        <v>0.31</v>
      </c>
      <c r="K42" s="43">
        <f>PRODUCT(H42,I42)</f>
        <v>0.31</v>
      </c>
      <c r="M42" s="32"/>
    </row>
    <row r="43" spans="1:11" ht="12.75">
      <c r="A43" s="3" t="s">
        <v>19</v>
      </c>
      <c r="B43" s="4"/>
      <c r="C43" s="18"/>
      <c r="D43" s="5"/>
      <c r="E43" s="15"/>
      <c r="F43" s="4"/>
      <c r="G43" s="4"/>
      <c r="H43" s="6"/>
      <c r="I43" s="4"/>
      <c r="J43" s="7">
        <f>SUM(J41:J42)</f>
        <v>0.6699999999999999</v>
      </c>
      <c r="K43" s="7">
        <f>SUM(K41:K42)</f>
        <v>0.6699999999999999</v>
      </c>
    </row>
    <row r="44" spans="1:12" ht="12.75">
      <c r="A44" s="8" t="s">
        <v>13</v>
      </c>
      <c r="B44" s="9"/>
      <c r="C44" s="19"/>
      <c r="D44" s="10"/>
      <c r="E44" s="16"/>
      <c r="F44" s="9"/>
      <c r="G44" s="9"/>
      <c r="H44" s="11"/>
      <c r="I44" s="9"/>
      <c r="J44" s="12">
        <f>SUM(J16,J29,J37,J43)</f>
        <v>95.59</v>
      </c>
      <c r="K44" s="12">
        <f>SUM(K16,K29,K37,K43)</f>
        <v>7.58</v>
      </c>
      <c r="L44" s="46"/>
    </row>
    <row r="45" spans="1:13" ht="12">
      <c r="A45" s="47"/>
      <c r="B45" s="31"/>
      <c r="C45" s="34"/>
      <c r="D45" s="35"/>
      <c r="E45" s="47"/>
      <c r="F45" s="20"/>
      <c r="G45" s="20"/>
      <c r="H45" s="21"/>
      <c r="I45" s="51"/>
      <c r="J45" s="52"/>
      <c r="K45" s="52"/>
      <c r="M45" s="32"/>
    </row>
    <row r="46" spans="1:12" ht="12.75">
      <c r="A46" s="3" t="s">
        <v>70</v>
      </c>
      <c r="B46" s="4"/>
      <c r="C46" s="18"/>
      <c r="D46" s="5"/>
      <c r="E46" s="15"/>
      <c r="F46" s="4"/>
      <c r="G46" s="4"/>
      <c r="H46" s="6"/>
      <c r="I46" s="24"/>
      <c r="J46" s="7"/>
      <c r="K46" s="7"/>
      <c r="L46" s="47"/>
    </row>
    <row r="47" spans="1:19" ht="12">
      <c r="A47" s="40" t="s">
        <v>125</v>
      </c>
      <c r="B47" s="4">
        <v>3</v>
      </c>
      <c r="C47" s="17" t="s">
        <v>3</v>
      </c>
      <c r="D47" s="35" t="s">
        <v>25</v>
      </c>
      <c r="E47" s="59" t="s">
        <v>124</v>
      </c>
      <c r="F47" s="20">
        <v>1</v>
      </c>
      <c r="G47" s="20">
        <v>1</v>
      </c>
      <c r="H47" s="21">
        <v>8.08</v>
      </c>
      <c r="I47" s="72">
        <v>3</v>
      </c>
      <c r="J47" s="52">
        <v>24.24</v>
      </c>
      <c r="K47" s="43">
        <f>PRODUCT(H47,I47)</f>
        <v>24.240000000000002</v>
      </c>
      <c r="L47" s="47"/>
      <c r="M47" s="31"/>
      <c r="N47" s="34"/>
      <c r="O47" s="35"/>
      <c r="P47" s="47"/>
      <c r="S47" s="21"/>
    </row>
    <row r="48" spans="1:19" ht="75">
      <c r="A48" s="69" t="s">
        <v>94</v>
      </c>
      <c r="B48" s="4">
        <v>2</v>
      </c>
      <c r="C48" s="17" t="s">
        <v>59</v>
      </c>
      <c r="D48" s="35"/>
      <c r="E48" s="15"/>
      <c r="F48" s="20">
        <v>1</v>
      </c>
      <c r="G48" s="20">
        <v>1</v>
      </c>
      <c r="H48" s="21">
        <v>15</v>
      </c>
      <c r="I48" s="42">
        <v>2</v>
      </c>
      <c r="J48" s="52">
        <f>PRODUCT(H48,I48)</f>
        <v>30</v>
      </c>
      <c r="K48" s="43">
        <f>PRODUCT(H48,I48)</f>
        <v>30</v>
      </c>
      <c r="L48" s="47"/>
      <c r="M48" s="31"/>
      <c r="N48" s="34"/>
      <c r="O48" s="35"/>
      <c r="P48" s="47"/>
      <c r="S48" s="21"/>
    </row>
    <row r="49" spans="1:19" ht="12">
      <c r="A49" s="70" t="s">
        <v>79</v>
      </c>
      <c r="B49" s="20">
        <v>3</v>
      </c>
      <c r="C49" s="34" t="s">
        <v>3</v>
      </c>
      <c r="D49" s="35" t="s">
        <v>24</v>
      </c>
      <c r="E49" s="15" t="s">
        <v>76</v>
      </c>
      <c r="F49" s="20">
        <v>1</v>
      </c>
      <c r="G49" s="20">
        <v>1</v>
      </c>
      <c r="H49" s="21">
        <v>12.97</v>
      </c>
      <c r="I49" s="72" t="s">
        <v>82</v>
      </c>
      <c r="J49" s="73"/>
      <c r="K49" s="73"/>
      <c r="L49" s="47"/>
      <c r="M49" s="31"/>
      <c r="N49" s="34"/>
      <c r="O49" s="35"/>
      <c r="P49" s="47"/>
      <c r="S49" s="21"/>
    </row>
    <row r="50" spans="1:19" ht="12">
      <c r="A50" s="63" t="s">
        <v>126</v>
      </c>
      <c r="B50" s="63">
        <v>1</v>
      </c>
      <c r="C50" s="64" t="s">
        <v>18</v>
      </c>
      <c r="D50" s="65" t="s">
        <v>18</v>
      </c>
      <c r="E50" s="84" t="s">
        <v>18</v>
      </c>
      <c r="F50" s="63" t="s">
        <v>18</v>
      </c>
      <c r="G50" s="63" t="s">
        <v>18</v>
      </c>
      <c r="H50" s="67" t="s">
        <v>18</v>
      </c>
      <c r="I50" s="63" t="s">
        <v>18</v>
      </c>
      <c r="J50" s="85" t="s">
        <v>18</v>
      </c>
      <c r="K50" s="85"/>
      <c r="N50" s="34"/>
      <c r="O50" s="35"/>
      <c r="S50" s="21"/>
    </row>
    <row r="51" spans="1:11" ht="12.75">
      <c r="A51" s="3" t="s">
        <v>58</v>
      </c>
      <c r="B51" s="4"/>
      <c r="C51" s="18"/>
      <c r="D51" s="5"/>
      <c r="E51" s="15"/>
      <c r="F51" s="4"/>
      <c r="G51" s="4"/>
      <c r="H51" s="6"/>
      <c r="I51" s="4"/>
      <c r="J51" s="7">
        <f>SUM(J47:J50)</f>
        <v>54.239999999999995</v>
      </c>
      <c r="K51" s="7">
        <f>SUM(K47:K50)</f>
        <v>54.24</v>
      </c>
    </row>
    <row r="52" spans="1:11" ht="12.75">
      <c r="A52" s="8" t="s">
        <v>13</v>
      </c>
      <c r="B52" s="9"/>
      <c r="C52" s="19"/>
      <c r="D52" s="10"/>
      <c r="E52" s="16"/>
      <c r="F52" s="9"/>
      <c r="G52" s="9"/>
      <c r="H52" s="11"/>
      <c r="I52" s="9"/>
      <c r="J52" s="12">
        <f>SUM(J16,J29,J37,J43,J51)</f>
        <v>149.82999999999998</v>
      </c>
      <c r="K52" s="12">
        <f>SUM(K16,K29,K37,K43,K51)</f>
        <v>61.82</v>
      </c>
    </row>
    <row r="53" spans="9:11" ht="12">
      <c r="I53"/>
      <c r="J53" s="43"/>
      <c r="K53" s="43"/>
    </row>
    <row r="54" spans="1:12" ht="12.75">
      <c r="A54" s="3" t="s">
        <v>48</v>
      </c>
      <c r="B54" s="4"/>
      <c r="C54" s="18"/>
      <c r="D54" s="5"/>
      <c r="E54" s="15"/>
      <c r="F54" s="4"/>
      <c r="G54" s="4"/>
      <c r="H54" s="6"/>
      <c r="I54" s="4"/>
      <c r="J54" s="7"/>
      <c r="K54" s="7"/>
      <c r="L54" s="46"/>
    </row>
    <row r="55" spans="1:13" ht="12.75">
      <c r="A55" s="40" t="s">
        <v>22</v>
      </c>
      <c r="B55" s="4">
        <v>8</v>
      </c>
      <c r="C55" s="17" t="s">
        <v>3</v>
      </c>
      <c r="D55" s="1" t="s">
        <v>20</v>
      </c>
      <c r="E55" s="4" t="s">
        <v>21</v>
      </c>
      <c r="F55">
        <v>1</v>
      </c>
      <c r="G55">
        <v>1</v>
      </c>
      <c r="H55" s="2">
        <v>1.89</v>
      </c>
      <c r="I55" s="42">
        <v>8</v>
      </c>
      <c r="J55" s="43">
        <f>PRODUCT(H55,I55)</f>
        <v>15.12</v>
      </c>
      <c r="K55" s="43">
        <f>PRODUCT(H55,I55)</f>
        <v>15.12</v>
      </c>
      <c r="M55" s="32"/>
    </row>
    <row r="56" spans="1:13" ht="12">
      <c r="A56" s="40" t="s">
        <v>95</v>
      </c>
      <c r="B56" s="4">
        <v>8</v>
      </c>
      <c r="C56" s="17" t="s">
        <v>3</v>
      </c>
      <c r="D56" s="1" t="s">
        <v>24</v>
      </c>
      <c r="E56" s="4" t="s">
        <v>23</v>
      </c>
      <c r="F56">
        <v>1</v>
      </c>
      <c r="G56">
        <v>1</v>
      </c>
      <c r="H56" s="2">
        <v>0.125</v>
      </c>
      <c r="I56" s="55">
        <v>8</v>
      </c>
      <c r="J56" s="43">
        <f>PRODUCT(H56,I56)</f>
        <v>1</v>
      </c>
      <c r="K56" s="43">
        <f>PRODUCT(H56,I56)</f>
        <v>1</v>
      </c>
      <c r="M56" s="32"/>
    </row>
    <row r="57" spans="1:11" ht="12.75">
      <c r="A57" s="3" t="s">
        <v>60</v>
      </c>
      <c r="B57" s="4"/>
      <c r="C57" s="18"/>
      <c r="D57" s="5"/>
      <c r="E57" s="15"/>
      <c r="F57" s="4"/>
      <c r="G57" s="4"/>
      <c r="H57" s="6"/>
      <c r="I57" s="4"/>
      <c r="J57" s="7">
        <f>SUM(J55:J56)</f>
        <v>16.119999999999997</v>
      </c>
      <c r="K57" s="7">
        <f>SUM(K55:K56)</f>
        <v>16.119999999999997</v>
      </c>
    </row>
    <row r="58" spans="1:11" ht="12.75">
      <c r="A58" s="8" t="s">
        <v>13</v>
      </c>
      <c r="B58" s="9"/>
      <c r="C58" s="19"/>
      <c r="D58" s="10"/>
      <c r="E58" s="16"/>
      <c r="F58" s="9"/>
      <c r="G58" s="9"/>
      <c r="H58" s="11"/>
      <c r="I58" s="9"/>
      <c r="J58" s="12">
        <f>SUM(J16,J29,J37,J43,J51,J57)</f>
        <v>165.95</v>
      </c>
      <c r="K58" s="12">
        <f>SUM(K16,K29,K37,K43,K51,K57)</f>
        <v>77.94</v>
      </c>
    </row>
    <row r="59" spans="5:13" ht="12">
      <c r="E59"/>
      <c r="I59" s="42"/>
      <c r="J59" s="43"/>
      <c r="K59" s="43"/>
      <c r="M59" s="32"/>
    </row>
    <row r="60" spans="1:11" ht="12.75">
      <c r="A60" s="3" t="s">
        <v>51</v>
      </c>
      <c r="B60" s="4"/>
      <c r="C60" s="18"/>
      <c r="D60" s="5"/>
      <c r="E60" s="15"/>
      <c r="F60" s="4"/>
      <c r="G60" s="4"/>
      <c r="H60" s="6"/>
      <c r="I60" s="24"/>
      <c r="J60" s="7"/>
      <c r="K60" s="7"/>
    </row>
    <row r="61" spans="1:13" ht="12">
      <c r="A61" s="60" t="s">
        <v>64</v>
      </c>
      <c r="B61" s="4">
        <v>1</v>
      </c>
      <c r="C61" s="34" t="s">
        <v>59</v>
      </c>
      <c r="D61" s="35"/>
      <c r="E61" s="36"/>
      <c r="F61" s="20">
        <v>1</v>
      </c>
      <c r="G61" s="20">
        <v>1</v>
      </c>
      <c r="H61" s="21">
        <v>7</v>
      </c>
      <c r="I61" s="42">
        <v>1</v>
      </c>
      <c r="J61" s="52">
        <f>PRODUCT(H61,I61)</f>
        <v>7</v>
      </c>
      <c r="K61" s="52"/>
      <c r="M61" s="32"/>
    </row>
    <row r="62" spans="1:13" ht="12">
      <c r="A62" s="60" t="s">
        <v>61</v>
      </c>
      <c r="B62" s="4">
        <v>1</v>
      </c>
      <c r="C62" s="34" t="s">
        <v>59</v>
      </c>
      <c r="D62" s="35"/>
      <c r="E62" s="36"/>
      <c r="F62" s="20">
        <v>1</v>
      </c>
      <c r="G62" s="20">
        <v>1</v>
      </c>
      <c r="H62" s="21">
        <v>8</v>
      </c>
      <c r="I62" s="42">
        <v>1</v>
      </c>
      <c r="J62" s="52">
        <f>PRODUCT(H62,I62)</f>
        <v>8</v>
      </c>
      <c r="K62" s="52"/>
      <c r="M62" s="32"/>
    </row>
    <row r="63" spans="1:13" ht="12">
      <c r="A63" s="60" t="s">
        <v>62</v>
      </c>
      <c r="B63" s="4">
        <v>1</v>
      </c>
      <c r="C63" s="34" t="s">
        <v>59</v>
      </c>
      <c r="D63" s="35"/>
      <c r="E63" s="36"/>
      <c r="F63" s="20">
        <v>1</v>
      </c>
      <c r="G63" s="20">
        <v>1</v>
      </c>
      <c r="H63" s="21">
        <v>9</v>
      </c>
      <c r="I63" s="42">
        <v>1</v>
      </c>
      <c r="J63" s="52">
        <f>PRODUCT(H63,I63)</f>
        <v>9</v>
      </c>
      <c r="K63" s="52"/>
      <c r="M63" s="32"/>
    </row>
    <row r="64" spans="1:11" ht="12.75">
      <c r="A64" s="33" t="s">
        <v>68</v>
      </c>
      <c r="B64" s="20"/>
      <c r="C64" s="34"/>
      <c r="D64" s="35"/>
      <c r="E64" s="36"/>
      <c r="F64" s="20"/>
      <c r="G64" s="20"/>
      <c r="H64" s="21"/>
      <c r="I64" s="42"/>
      <c r="J64" s="44"/>
      <c r="K64" s="44"/>
    </row>
    <row r="65" spans="1:19" ht="24.75">
      <c r="A65" s="56" t="s">
        <v>38</v>
      </c>
      <c r="B65" s="20"/>
      <c r="C65" s="17" t="s">
        <v>3</v>
      </c>
      <c r="D65" s="1" t="s">
        <v>37</v>
      </c>
      <c r="E65" s="38" t="s">
        <v>36</v>
      </c>
      <c r="F65">
        <v>1</v>
      </c>
      <c r="G65">
        <v>1</v>
      </c>
      <c r="H65" s="2">
        <v>134.68</v>
      </c>
      <c r="I65" s="55"/>
      <c r="J65" s="55"/>
      <c r="K65" s="55"/>
      <c r="M65" s="32"/>
      <c r="N65" s="79"/>
      <c r="O65" s="79"/>
      <c r="P65" s="79"/>
      <c r="Q65" s="79"/>
      <c r="R65" s="79"/>
      <c r="S65" s="79"/>
    </row>
    <row r="66" spans="1:19" ht="24.75">
      <c r="A66" s="56" t="s">
        <v>47</v>
      </c>
      <c r="B66" s="20"/>
      <c r="C66" s="17" t="s">
        <v>3</v>
      </c>
      <c r="D66" s="1" t="s">
        <v>37</v>
      </c>
      <c r="E66" s="38" t="s">
        <v>46</v>
      </c>
      <c r="F66">
        <v>1</v>
      </c>
      <c r="G66">
        <v>1</v>
      </c>
      <c r="H66" s="2">
        <v>51.7</v>
      </c>
      <c r="I66" s="55"/>
      <c r="J66" s="55"/>
      <c r="K66" s="55"/>
      <c r="M66" s="32"/>
      <c r="N66" s="79"/>
      <c r="O66" s="79"/>
      <c r="P66" s="79"/>
      <c r="Q66" s="79"/>
      <c r="R66" s="79"/>
      <c r="S66" s="79"/>
    </row>
    <row r="67" spans="1:13" ht="12">
      <c r="A67" s="54"/>
      <c r="E67"/>
      <c r="I67" s="42"/>
      <c r="J67" s="43"/>
      <c r="K67" s="43"/>
      <c r="M67" s="32"/>
    </row>
    <row r="68" spans="1:11" ht="12.75">
      <c r="A68" s="3" t="s">
        <v>63</v>
      </c>
      <c r="B68" s="4"/>
      <c r="C68" s="18"/>
      <c r="D68" s="5"/>
      <c r="E68" s="15"/>
      <c r="F68" s="4"/>
      <c r="G68" s="4"/>
      <c r="H68" s="6"/>
      <c r="I68" s="4"/>
      <c r="J68" s="7">
        <f>SUM(J61:J67)</f>
        <v>24</v>
      </c>
      <c r="K68" s="7">
        <f>SUM(K61:K67)</f>
        <v>0</v>
      </c>
    </row>
    <row r="69" spans="1:11" ht="12.75">
      <c r="A69" s="8" t="s">
        <v>13</v>
      </c>
      <c r="B69" s="9"/>
      <c r="C69" s="19"/>
      <c r="D69" s="10"/>
      <c r="E69" s="16"/>
      <c r="F69" s="9"/>
      <c r="G69" s="9"/>
      <c r="H69" s="11"/>
      <c r="I69" s="9"/>
      <c r="J69" s="12">
        <f>SUM(J16,J29,J37,J43,J51,J57,J68)</f>
        <v>189.95</v>
      </c>
      <c r="K69" s="12">
        <f>SUM(K16,K29,K37,K43,K51,K57,K68)</f>
        <v>77.94</v>
      </c>
    </row>
    <row r="70" spans="5:13" ht="12">
      <c r="E70"/>
      <c r="I70" s="42"/>
      <c r="J70" s="43"/>
      <c r="K70" s="43"/>
      <c r="M70" s="32"/>
    </row>
    <row r="71" spans="1:11" ht="12.75">
      <c r="A71" s="3" t="s">
        <v>49</v>
      </c>
      <c r="B71" s="4"/>
      <c r="C71" s="18"/>
      <c r="D71" s="5"/>
      <c r="E71" s="15"/>
      <c r="F71" s="4"/>
      <c r="G71" s="4"/>
      <c r="H71" s="6"/>
      <c r="I71" s="4"/>
      <c r="J71" s="7"/>
      <c r="K71" s="7"/>
    </row>
    <row r="72" spans="1:13" ht="12">
      <c r="A72" s="60" t="s">
        <v>129</v>
      </c>
      <c r="B72" s="4">
        <v>1</v>
      </c>
      <c r="C72" s="34" t="s">
        <v>59</v>
      </c>
      <c r="D72" s="35"/>
      <c r="E72" s="15"/>
      <c r="F72" s="20">
        <v>1</v>
      </c>
      <c r="G72" s="20">
        <v>1</v>
      </c>
      <c r="H72" s="21">
        <v>8</v>
      </c>
      <c r="I72" s="42">
        <v>1</v>
      </c>
      <c r="J72" s="52">
        <f aca="true" t="shared" si="1" ref="J72:J80">PRODUCT(H72,I72)</f>
        <v>8</v>
      </c>
      <c r="K72" s="43">
        <f>PRODUCT(H72,I72)</f>
        <v>8</v>
      </c>
      <c r="L72" s="46"/>
      <c r="M72" s="32"/>
    </row>
    <row r="73" spans="1:13" ht="12">
      <c r="A73" s="58" t="s">
        <v>73</v>
      </c>
      <c r="B73" s="4">
        <v>4</v>
      </c>
      <c r="C73" s="17" t="s">
        <v>3</v>
      </c>
      <c r="D73" s="1" t="s">
        <v>52</v>
      </c>
      <c r="E73" s="59" t="s">
        <v>72</v>
      </c>
      <c r="F73">
        <v>1</v>
      </c>
      <c r="G73">
        <v>1</v>
      </c>
      <c r="H73" s="2">
        <v>0.08</v>
      </c>
      <c r="I73" s="55">
        <v>4</v>
      </c>
      <c r="J73" s="43">
        <f t="shared" si="1"/>
        <v>0.32</v>
      </c>
      <c r="K73" s="43">
        <f>PRODUCT(H73,I73)</f>
        <v>0.32</v>
      </c>
      <c r="M73" s="32"/>
    </row>
    <row r="74" spans="1:13" ht="12">
      <c r="A74" s="40" t="s">
        <v>74</v>
      </c>
      <c r="B74" s="4">
        <v>4</v>
      </c>
      <c r="C74" s="17" t="s">
        <v>3</v>
      </c>
      <c r="D74" s="1" t="s">
        <v>52</v>
      </c>
      <c r="E74" s="59" t="s">
        <v>75</v>
      </c>
      <c r="F74">
        <v>1</v>
      </c>
      <c r="G74">
        <v>1</v>
      </c>
      <c r="H74" s="2">
        <v>0.14</v>
      </c>
      <c r="I74" s="42">
        <v>4</v>
      </c>
      <c r="J74" s="43">
        <f t="shared" si="1"/>
        <v>0.56</v>
      </c>
      <c r="K74" s="43">
        <f>PRODUCT(H74,I74)</f>
        <v>0.56</v>
      </c>
      <c r="M74" s="32"/>
    </row>
    <row r="75" spans="1:13" ht="12">
      <c r="A75" s="20" t="s">
        <v>77</v>
      </c>
      <c r="B75" s="20">
        <v>1</v>
      </c>
      <c r="C75" s="17" t="s">
        <v>56</v>
      </c>
      <c r="E75" s="14" t="s">
        <v>57</v>
      </c>
      <c r="F75">
        <v>1</v>
      </c>
      <c r="G75">
        <v>100</v>
      </c>
      <c r="H75" s="2">
        <v>6.7</v>
      </c>
      <c r="I75" s="42" t="s">
        <v>18</v>
      </c>
      <c r="J75" s="43" t="s">
        <v>18</v>
      </c>
      <c r="K75" s="43"/>
      <c r="M75" s="32"/>
    </row>
    <row r="76" spans="1:13" ht="12">
      <c r="A76" s="40" t="s">
        <v>78</v>
      </c>
      <c r="B76" s="4">
        <v>6</v>
      </c>
      <c r="H76" s="2">
        <v>0.067</v>
      </c>
      <c r="I76" s="42">
        <v>6</v>
      </c>
      <c r="J76" s="43">
        <f>PRODUCT(H76,I76)</f>
        <v>0.402</v>
      </c>
      <c r="K76" s="43">
        <f>PRODUCT(H76,I76)</f>
        <v>0.402</v>
      </c>
      <c r="M76" s="32"/>
    </row>
    <row r="77" spans="1:13" ht="12">
      <c r="A77" s="40" t="s">
        <v>50</v>
      </c>
      <c r="B77" s="4">
        <v>7</v>
      </c>
      <c r="C77" s="17" t="s">
        <v>3</v>
      </c>
      <c r="D77" s="1" t="s">
        <v>54</v>
      </c>
      <c r="E77" s="59" t="s">
        <v>55</v>
      </c>
      <c r="F77">
        <v>1</v>
      </c>
      <c r="G77">
        <v>1</v>
      </c>
      <c r="H77" s="2">
        <v>0.04</v>
      </c>
      <c r="I77" s="42">
        <v>7</v>
      </c>
      <c r="J77" s="43">
        <f t="shared" si="1"/>
        <v>0.28</v>
      </c>
      <c r="K77" s="43">
        <f>PRODUCT(H77,I77)</f>
        <v>0.28</v>
      </c>
      <c r="M77" s="32"/>
    </row>
    <row r="78" spans="1:13" ht="49.5">
      <c r="A78" s="62" t="s">
        <v>130</v>
      </c>
      <c r="B78" s="4">
        <v>1</v>
      </c>
      <c r="C78" s="34" t="s">
        <v>59</v>
      </c>
      <c r="D78" s="35"/>
      <c r="E78" s="15"/>
      <c r="F78" s="20">
        <v>1</v>
      </c>
      <c r="G78" s="20">
        <v>1</v>
      </c>
      <c r="H78" s="21">
        <v>16</v>
      </c>
      <c r="I78" s="42">
        <v>1</v>
      </c>
      <c r="J78" s="52">
        <f t="shared" si="1"/>
        <v>16</v>
      </c>
      <c r="K78" s="43">
        <f>PRODUCT(H78,I78)</f>
        <v>16</v>
      </c>
      <c r="M78" s="32"/>
    </row>
    <row r="79" spans="1:13" ht="12">
      <c r="A79" s="71" t="s">
        <v>26</v>
      </c>
      <c r="B79" s="20">
        <v>7</v>
      </c>
      <c r="C79" s="17" t="s">
        <v>3</v>
      </c>
      <c r="D79" t="s">
        <v>27</v>
      </c>
      <c r="E79" s="59" t="s">
        <v>131</v>
      </c>
      <c r="F79">
        <v>1</v>
      </c>
      <c r="G79">
        <v>1</v>
      </c>
      <c r="H79" s="2">
        <v>3.33</v>
      </c>
      <c r="I79" s="55" t="s">
        <v>82</v>
      </c>
      <c r="J79" s="43"/>
      <c r="K79" s="43"/>
      <c r="M79" s="32"/>
    </row>
    <row r="80" spans="1:13" ht="12">
      <c r="A80" s="87" t="s">
        <v>144</v>
      </c>
      <c r="B80" s="4">
        <v>1</v>
      </c>
      <c r="C80" s="17" t="s">
        <v>3</v>
      </c>
      <c r="D80" t="s">
        <v>27</v>
      </c>
      <c r="E80" s="4" t="s">
        <v>132</v>
      </c>
      <c r="F80">
        <v>1</v>
      </c>
      <c r="G80">
        <v>1</v>
      </c>
      <c r="H80" s="2">
        <v>4.04</v>
      </c>
      <c r="I80" s="55">
        <v>1</v>
      </c>
      <c r="J80" s="43">
        <f t="shared" si="1"/>
        <v>4.04</v>
      </c>
      <c r="K80" s="43">
        <f>PRODUCT(H80,I80)</f>
        <v>4.04</v>
      </c>
      <c r="M80" s="32"/>
    </row>
    <row r="81" spans="1:11" ht="12.75">
      <c r="A81" s="3" t="s">
        <v>65</v>
      </c>
      <c r="B81" s="4"/>
      <c r="C81" s="18"/>
      <c r="D81" s="5"/>
      <c r="E81" s="15"/>
      <c r="F81" s="4"/>
      <c r="G81" s="4"/>
      <c r="H81" s="6"/>
      <c r="I81" s="4"/>
      <c r="J81" s="7">
        <f>SUM(J72:J80)</f>
        <v>29.601999999999997</v>
      </c>
      <c r="K81" s="7">
        <f>SUM(K72:K80)</f>
        <v>29.601999999999997</v>
      </c>
    </row>
    <row r="82" spans="1:11" ht="12.75">
      <c r="A82" s="8" t="s">
        <v>13</v>
      </c>
      <c r="B82" s="9"/>
      <c r="C82" s="19"/>
      <c r="D82" s="10"/>
      <c r="E82" s="16"/>
      <c r="F82" s="9"/>
      <c r="G82" s="9"/>
      <c r="H82" s="11"/>
      <c r="I82" s="9"/>
      <c r="J82" s="12">
        <f>SUM(J16,J29,J37,J43,J51,J57,J68,J79,J81)</f>
        <v>219.552</v>
      </c>
      <c r="K82" s="12">
        <f>SUM(K16,K29,K37,K43,K51,K57,K68,K79,K81)</f>
        <v>107.542</v>
      </c>
    </row>
    <row r="83" spans="1:11" ht="12.75">
      <c r="A83" s="33"/>
      <c r="B83" s="20"/>
      <c r="C83" s="34"/>
      <c r="D83" s="35"/>
      <c r="E83" s="36"/>
      <c r="F83" s="20"/>
      <c r="G83" s="20"/>
      <c r="H83" s="21"/>
      <c r="I83" s="42"/>
      <c r="J83" s="43"/>
      <c r="K83" s="43"/>
    </row>
    <row r="84" spans="1:11" ht="12.75">
      <c r="A84" s="3" t="s">
        <v>66</v>
      </c>
      <c r="B84" s="4"/>
      <c r="C84" s="18"/>
      <c r="D84" s="5"/>
      <c r="E84" s="15"/>
      <c r="F84" s="4"/>
      <c r="G84" s="4"/>
      <c r="H84" s="6"/>
      <c r="I84" s="4"/>
      <c r="J84" s="7"/>
      <c r="K84" s="7"/>
    </row>
    <row r="85" spans="1:13" ht="12">
      <c r="A85" s="61" t="s">
        <v>127</v>
      </c>
      <c r="B85" s="4">
        <v>1</v>
      </c>
      <c r="C85" s="34" t="s">
        <v>59</v>
      </c>
      <c r="D85" s="35"/>
      <c r="E85" s="36"/>
      <c r="F85" s="20">
        <v>1</v>
      </c>
      <c r="G85" s="20">
        <v>1</v>
      </c>
      <c r="H85" s="21">
        <v>39</v>
      </c>
      <c r="I85" s="55">
        <v>1</v>
      </c>
      <c r="J85" s="43">
        <f>PRODUCT(H85,I85)</f>
        <v>39</v>
      </c>
      <c r="K85" s="43"/>
      <c r="M85" s="32"/>
    </row>
    <row r="86" spans="1:13" ht="12">
      <c r="A86" s="86" t="s">
        <v>128</v>
      </c>
      <c r="B86" s="63">
        <v>1</v>
      </c>
      <c r="C86" s="64" t="s">
        <v>59</v>
      </c>
      <c r="D86" s="65"/>
      <c r="E86" s="66"/>
      <c r="F86" s="63">
        <v>1</v>
      </c>
      <c r="G86" s="63">
        <v>1</v>
      </c>
      <c r="H86" s="67">
        <v>39</v>
      </c>
      <c r="I86" s="63">
        <v>1</v>
      </c>
      <c r="J86" s="67">
        <f>PRODUCT(H86,I86)</f>
        <v>39</v>
      </c>
      <c r="K86" s="67"/>
      <c r="M86" s="32"/>
    </row>
    <row r="87" spans="1:11" ht="12.75">
      <c r="A87" s="3" t="s">
        <v>67</v>
      </c>
      <c r="B87" s="4"/>
      <c r="C87" s="18"/>
      <c r="D87" s="5"/>
      <c r="E87" s="15"/>
      <c r="F87" s="4"/>
      <c r="G87" s="4"/>
      <c r="H87" s="6"/>
      <c r="I87" s="4"/>
      <c r="J87" s="7">
        <f>SUM(J85:J86)</f>
        <v>78</v>
      </c>
      <c r="K87" s="7">
        <f>SUM(K85:K86)</f>
        <v>0</v>
      </c>
    </row>
    <row r="88" spans="1:11" ht="12.75">
      <c r="A88" s="8" t="s">
        <v>13</v>
      </c>
      <c r="B88" s="9"/>
      <c r="C88" s="19"/>
      <c r="D88" s="10"/>
      <c r="E88" s="16"/>
      <c r="F88" s="9"/>
      <c r="G88" s="9"/>
      <c r="H88" s="11"/>
      <c r="I88" s="9"/>
      <c r="J88" s="12">
        <f>SUM(J16,J29,J37,J43,J51,J57,J68,J81,J87)</f>
        <v>297.552</v>
      </c>
      <c r="K88" s="12">
        <f>SUM(K16,K29,K37,K43,K51,K57,K68,K81,K87)</f>
        <v>107.542</v>
      </c>
    </row>
    <row r="89" spans="9:11" ht="12">
      <c r="I89" s="42"/>
      <c r="J89" s="43"/>
      <c r="K89" s="43"/>
    </row>
    <row r="90" spans="1:12" ht="12.75">
      <c r="A90" s="3" t="s">
        <v>39</v>
      </c>
      <c r="B90" s="4"/>
      <c r="C90" s="18"/>
      <c r="D90" s="5"/>
      <c r="E90" s="15"/>
      <c r="F90" s="4"/>
      <c r="G90" s="4"/>
      <c r="H90" s="6"/>
      <c r="I90" s="4"/>
      <c r="J90" s="7"/>
      <c r="K90" s="7"/>
      <c r="L90" s="80"/>
    </row>
    <row r="91" spans="1:13" ht="12">
      <c r="A91" s="54" t="s">
        <v>42</v>
      </c>
      <c r="B91" s="17"/>
      <c r="C91" s="17" t="s">
        <v>3</v>
      </c>
      <c r="D91" s="1" t="s">
        <v>40</v>
      </c>
      <c r="E91" s="38" t="s">
        <v>41</v>
      </c>
      <c r="F91">
        <v>1</v>
      </c>
      <c r="G91">
        <v>1</v>
      </c>
      <c r="H91" s="2">
        <v>20.48</v>
      </c>
      <c r="I91" s="57" t="s">
        <v>18</v>
      </c>
      <c r="J91" s="43"/>
      <c r="K91" s="43"/>
      <c r="L91" s="80"/>
      <c r="M91" s="32"/>
    </row>
    <row r="92" spans="1:13" ht="12">
      <c r="A92" s="40" t="s">
        <v>44</v>
      </c>
      <c r="B92" s="17"/>
      <c r="C92" s="17" t="s">
        <v>3</v>
      </c>
      <c r="D92" s="1" t="s">
        <v>40</v>
      </c>
      <c r="E92" s="38" t="s">
        <v>43</v>
      </c>
      <c r="F92">
        <v>1</v>
      </c>
      <c r="G92">
        <v>1</v>
      </c>
      <c r="H92" s="2">
        <v>34.14</v>
      </c>
      <c r="I92" s="57"/>
      <c r="J92" s="43"/>
      <c r="K92" s="43"/>
      <c r="M92" s="32"/>
    </row>
    <row r="93" spans="9:11" ht="12">
      <c r="I93" s="42"/>
      <c r="J93" s="43"/>
      <c r="K93" s="43"/>
    </row>
    <row r="94" spans="1:12" ht="12.75">
      <c r="A94" s="3" t="s">
        <v>84</v>
      </c>
      <c r="B94" s="4"/>
      <c r="C94" s="18"/>
      <c r="D94" s="5"/>
      <c r="E94" s="15"/>
      <c r="F94" s="4"/>
      <c r="G94" s="4"/>
      <c r="H94" s="6"/>
      <c r="I94" s="4"/>
      <c r="J94" s="7"/>
      <c r="K94" s="7"/>
      <c r="L94" s="80"/>
    </row>
    <row r="95" spans="1:11" ht="12">
      <c r="A95" s="40" t="s">
        <v>85</v>
      </c>
      <c r="E95" t="s">
        <v>86</v>
      </c>
      <c r="F95">
        <v>1</v>
      </c>
      <c r="G95">
        <v>1</v>
      </c>
      <c r="H95" s="2">
        <v>1.5</v>
      </c>
      <c r="I95" s="42"/>
      <c r="J95" s="43"/>
      <c r="K95" s="43"/>
    </row>
    <row r="96" spans="1:11" ht="12">
      <c r="A96" s="40" t="s">
        <v>87</v>
      </c>
      <c r="E96" s="38" t="s">
        <v>88</v>
      </c>
      <c r="F96">
        <v>1</v>
      </c>
      <c r="G96">
        <v>1</v>
      </c>
      <c r="H96" s="2">
        <v>14.95</v>
      </c>
      <c r="I96" s="42"/>
      <c r="J96" s="43"/>
      <c r="K96" s="43"/>
    </row>
    <row r="97" spans="9:11" ht="12">
      <c r="I97" s="42"/>
      <c r="J97" s="43"/>
      <c r="K97" s="43"/>
    </row>
  </sheetData>
  <hyperlinks>
    <hyperlink ref="H2" r:id="rId1" display="http://www.mouser.com/catalog/631/324.pdf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2011-01-30T17:45:05Z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