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96" windowWidth="14196" windowHeight="83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<sst xmlns="http://schemas.openxmlformats.org/spreadsheetml/2006/main" count="398" uniqueCount="244">
  <si>
    <t xml:space="preserve">Diodes - </t>
  </si>
  <si>
    <t>PART</t>
  </si>
  <si>
    <t>1 K ohm</t>
  </si>
  <si>
    <t>10 K ohm</t>
  </si>
  <si>
    <t>1 M ohm</t>
  </si>
  <si>
    <t>Mouser</t>
  </si>
  <si>
    <t>Supplier</t>
  </si>
  <si>
    <t>Misc</t>
  </si>
  <si>
    <t>Mult</t>
  </si>
  <si>
    <t>Resistor Subtotal</t>
  </si>
  <si>
    <t>Mfgr</t>
  </si>
  <si>
    <t>Xicon</t>
  </si>
  <si>
    <t>Min</t>
  </si>
  <si>
    <t>Item #</t>
  </si>
  <si>
    <t>$US per</t>
  </si>
  <si>
    <t>Project Subtotal</t>
  </si>
  <si>
    <t>Caps Subtotal</t>
  </si>
  <si>
    <t>AVX</t>
  </si>
  <si>
    <t>1N4148</t>
  </si>
  <si>
    <t>78-1N4148</t>
  </si>
  <si>
    <t>Capacitors</t>
  </si>
  <si>
    <t xml:space="preserve"> </t>
  </si>
  <si>
    <t>Misc Subtotal</t>
  </si>
  <si>
    <t>Switchcraft</t>
  </si>
  <si>
    <t>502-112AX</t>
  </si>
  <si>
    <t>2 Conductor Closed Tip 1/4" jack (112A type)</t>
  </si>
  <si>
    <t>lock washer</t>
  </si>
  <si>
    <t>594-512-0008</t>
  </si>
  <si>
    <t>Vishay/Spectrol</t>
  </si>
  <si>
    <t>knob - Alcoswitch</t>
  </si>
  <si>
    <t>Tyco Electronics / Alcoswitch</t>
  </si>
  <si>
    <t>Vishay/Telefunken</t>
  </si>
  <si>
    <t>WHEREAS WE ARE FAIRLY CONFIDENT AS TO THE ACCURACY OF THIS BOM, PLEASE CHECK ALL PARTS AND NUMBERS YOURSELF… WE'VE DONE OUR BEST, BUT CAN'T GUARANTEE PERFECTION.  THANKS.</t>
  </si>
  <si>
    <t>291-10K-RC</t>
  </si>
  <si>
    <t>147-72-104-RC</t>
  </si>
  <si>
    <t>Axial Ceramic Caps</t>
  </si>
  <si>
    <t>.1uF (= 100nF = 100,000pF)</t>
  </si>
  <si>
    <t>47 K ohm</t>
  </si>
  <si>
    <t>291-47K-RC</t>
  </si>
  <si>
    <t>291-1K-RC</t>
  </si>
  <si>
    <t>291-1M-RC</t>
  </si>
  <si>
    <t>Axial Ferrite Beads</t>
  </si>
  <si>
    <t>Fair-Rite</t>
  </si>
  <si>
    <t>566-9531</t>
  </si>
  <si>
    <t>Belden CDT</t>
  </si>
  <si>
    <t>Belden Hook-Up Wire - 22AWG, box of five 100foot spools, different colors</t>
  </si>
  <si>
    <t>Solder</t>
  </si>
  <si>
    <t>Kester</t>
  </si>
  <si>
    <t>533-24-6337-8814</t>
  </si>
  <si>
    <t xml:space="preserve">"no clean" Solder 245 63/37 .050 </t>
  </si>
  <si>
    <t>533-24-6337-6401</t>
  </si>
  <si>
    <t>"organic" Solder 63/37 .020 1#SPL</t>
  </si>
  <si>
    <t>571-6404454</t>
  </si>
  <si>
    <t>MTA .156" Connectors FRCTN LK HDR STR 4P Square post, tin</t>
  </si>
  <si>
    <t>Tyco</t>
  </si>
  <si>
    <t>566-8216-100</t>
  </si>
  <si>
    <t>Belden Co-Axial Cable 100 foot spool -   RG174/U 26AWG BLACK</t>
  </si>
  <si>
    <t>Jacks</t>
  </si>
  <si>
    <t>Hardware</t>
  </si>
  <si>
    <t>Tie Wraps</t>
  </si>
  <si>
    <t>Wire</t>
  </si>
  <si>
    <t>Keystone</t>
  </si>
  <si>
    <t>IC Subtotal</t>
  </si>
  <si>
    <t>3M Electronic Specialty</t>
  </si>
  <si>
    <t>517-41932</t>
  </si>
  <si>
    <t>Pointe-Products.com</t>
  </si>
  <si>
    <t>10607-P</t>
  </si>
  <si>
    <t>Pots Subtotal</t>
  </si>
  <si>
    <t>Synth Tech</t>
  </si>
  <si>
    <t>Jacks Subtotal</t>
  </si>
  <si>
    <t>Wire Assortment</t>
  </si>
  <si>
    <t>Coax assortment</t>
  </si>
  <si>
    <t>Wire Subtotal</t>
  </si>
  <si>
    <t>Power Cable - 20"</t>
  </si>
  <si>
    <t>Hardware Subtotal</t>
  </si>
  <si>
    <t>PCB / Panel</t>
  </si>
  <si>
    <t>PCB/Panel Subtotal</t>
  </si>
  <si>
    <t xml:space="preserve">Resistors - 1/4 W - 5% (unless resistors are specified as otherwise, assume they're 5% - Paul lists them as 5% - extra clear!) note: there is a price breakpoint on the 5% Rs that makes it super-cheap to buy 10 of them.  I always do and put the extras away for when we need them. </t>
  </si>
  <si>
    <t>The prices go out of date - so use them as an estimate - - I just went over the BOM today again 2/16/09 and the part numbers all check out - I even used photos of the pcb, etc to double check some exact part numbers</t>
  </si>
  <si>
    <t>OR you could buy a bunch of wire and do it yourself.</t>
  </si>
  <si>
    <t>This BOM assumes getting some parts from Synthesis Technology (Paul Schrieber).  Parts you definitely want to get from Paul is marked in Orange</t>
  </si>
  <si>
    <t>140-XRL50V10-RC</t>
  </si>
  <si>
    <t>291-4.7K-RC</t>
  </si>
  <si>
    <t>4.7K ohm (4K7)</t>
  </si>
  <si>
    <t>Fairchild Semiconductor</t>
  </si>
  <si>
    <t>Pots / Trimmers</t>
  </si>
  <si>
    <t>these are hard to find</t>
  </si>
  <si>
    <t>534-9409</t>
  </si>
  <si>
    <t>#6-32 x 1/2 screws</t>
  </si>
  <si>
    <t>1/4" al spacers</t>
  </si>
  <si>
    <t>534-398</t>
  </si>
  <si>
    <t>10μF, 50V (this has poles)</t>
  </si>
  <si>
    <t>100 K ohm 1%</t>
  </si>
  <si>
    <t>271-100K-RC</t>
  </si>
  <si>
    <t>1 M ohm 1%</t>
  </si>
  <si>
    <t>271-1.0M-RC</t>
  </si>
  <si>
    <t>do the math! If you're doing another module, it pays to buy the set from Paul</t>
  </si>
  <si>
    <t>594-149-7104</t>
  </si>
  <si>
    <t>8 ALCO knobs - so look, if you'r only building this module, you can buy these guys at Mouser… but otherwise think about buying them from Paul - much less expensive</t>
  </si>
  <si>
    <t>Small BR-15 mounting bracket</t>
  </si>
  <si>
    <t>#6 KEPS nuts - these come in a bag of 100</t>
  </si>
  <si>
    <t>count them individaully - here' how they add up:</t>
  </si>
  <si>
    <t>New to MOTM DIY? - be cool - relax - look at this chart.  Ideally, read Zen and the Art of Motorcycle Maintainence and get a hold of one of John Muir's VW mainenence books and take heart &lt;G&gt;.  But really - Look at Paul's BOMs.  Log onto mouser.com - or digikey.com - whatever...  Get to know the site a little bit - cut and paste the Item# into the Mouser/Digikey/Allied search field… pray to the Goddess Synthi</t>
  </si>
  <si>
    <t>Other stuff</t>
  </si>
  <si>
    <t xml:space="preserve">heat-shrink 1/8" - four foot length - you need this </t>
  </si>
  <si>
    <t>602-221018-4BK</t>
  </si>
  <si>
    <t>silicone "heat transfer compound" for tempco installation - and you definitely need this too…</t>
  </si>
  <si>
    <t>590-860-150G</t>
  </si>
  <si>
    <t>Radial Electrolytic - tol:+/- 20%</t>
  </si>
  <si>
    <t>Semiconductors</t>
  </si>
  <si>
    <t>506-PKES90B1/4</t>
  </si>
  <si>
    <t>Film Caps (these are 50V - 5%)</t>
  </si>
  <si>
    <t>Panasonic - ECG</t>
  </si>
  <si>
    <t>Digikey</t>
  </si>
  <si>
    <t>.01uF (= 10nF = 10,000pF)</t>
  </si>
  <si>
    <t>P4582-ND</t>
  </si>
  <si>
    <t>Yellow Box Caps - 63V (changed to the 100V equivalent)</t>
  </si>
  <si>
    <t>1,000pF (= 1nF = .001uF)</t>
  </si>
  <si>
    <t>581-BQ014D0102JDD</t>
  </si>
  <si>
    <t>581-BQ014D0102J - this is the 63V cap - mouser doesn't stock as of 2/09</t>
  </si>
  <si>
    <t>220 K ohm</t>
  </si>
  <si>
    <t>291-220K-RC</t>
  </si>
  <si>
    <t>51 K ohm</t>
  </si>
  <si>
    <t>291-51K-RC</t>
  </si>
  <si>
    <t>20 K ohm</t>
  </si>
  <si>
    <t>291-20K-RC</t>
  </si>
  <si>
    <t>33 K ohm</t>
  </si>
  <si>
    <t>291-33K-RC</t>
  </si>
  <si>
    <t>100 K ohm</t>
  </si>
  <si>
    <t>291-100K-RC</t>
  </si>
  <si>
    <t>62 K ohm</t>
  </si>
  <si>
    <t>291-62K-RC</t>
  </si>
  <si>
    <t>2 K ohm</t>
  </si>
  <si>
    <t>291-2K-RC</t>
  </si>
  <si>
    <t>13 K ohm</t>
  </si>
  <si>
    <t>291-13K-RC</t>
  </si>
  <si>
    <t>1.3K ohm (1K3)</t>
  </si>
  <si>
    <t>291-1.3K-RC</t>
  </si>
  <si>
    <t>7.5K ohm (7K5)</t>
  </si>
  <si>
    <t>291-7.5K-RC</t>
  </si>
  <si>
    <t>27 K ohm</t>
  </si>
  <si>
    <t>291-27K-RC</t>
  </si>
  <si>
    <t>6.8K ohm (6K8)</t>
  </si>
  <si>
    <t>291-6.8K-RC</t>
  </si>
  <si>
    <t>150 K ohm</t>
  </si>
  <si>
    <t>291-150K-RC</t>
  </si>
  <si>
    <t>5.1K ohm (5K1)</t>
  </si>
  <si>
    <t>291-5.1K-RC</t>
  </si>
  <si>
    <t>510 K ohm</t>
  </si>
  <si>
    <t>291-510K-RC</t>
  </si>
  <si>
    <t>3.6K ohm</t>
  </si>
  <si>
    <t>291-3.6K-RC</t>
  </si>
  <si>
    <t>1.8K ohm (1K8)</t>
  </si>
  <si>
    <t>291-1.8K-RC</t>
  </si>
  <si>
    <t>39 K ohm</t>
  </si>
  <si>
    <t>291-39K-RC</t>
  </si>
  <si>
    <t>300 K ohm</t>
  </si>
  <si>
    <t>291-300K-RC</t>
  </si>
  <si>
    <t>2.7 K ohm (2K7)</t>
  </si>
  <si>
    <t>291-2.7K-RC</t>
  </si>
  <si>
    <t>243 K ohm 1%</t>
  </si>
  <si>
    <t>271-243K-RC</t>
  </si>
  <si>
    <t>271-54.9K-RC</t>
  </si>
  <si>
    <t>412 K ohm 1%</t>
  </si>
  <si>
    <t>271-412K-RC</t>
  </si>
  <si>
    <t>TL074ACN quad op amp</t>
  </si>
  <si>
    <t>tiny turrett posts included in extra parts</t>
  </si>
  <si>
    <t>custom bi-color LED included in extra parts</t>
  </si>
  <si>
    <t>512-LM393N</t>
  </si>
  <si>
    <t>LM393 dual comparator</t>
  </si>
  <si>
    <t>TL072 dual op amp</t>
  </si>
  <si>
    <t>ON Semiconductor</t>
  </si>
  <si>
    <t>863-BC550CG</t>
  </si>
  <si>
    <t>this totally looks good to us - we'll ask Paul</t>
  </si>
  <si>
    <t>MOTM-320 VC LFO extra parts kit.  Contains special low-leakage cap, (1) OP275GP, (1) CA3080E, (1) NE5517N</t>
  </si>
  <si>
    <t>BF245A JFET</t>
  </si>
  <si>
    <t>512-BF245A</t>
  </si>
  <si>
    <t xml:space="preserve">4x2 header strip </t>
  </si>
  <si>
    <t>header strip shunt</t>
  </si>
  <si>
    <t>MOTM-320 front panel</t>
  </si>
  <si>
    <t>MOTM-320 VCLFOO pc Board</t>
  </si>
  <si>
    <t>BC560C PNP transistor</t>
  </si>
  <si>
    <t xml:space="preserve">BC550C NPN transistor </t>
  </si>
  <si>
    <t>571-5-146257-2</t>
  </si>
  <si>
    <t>3M</t>
  </si>
  <si>
    <t>517-952-10</t>
  </si>
  <si>
    <t>you break off 2 pins worth.</t>
  </si>
  <si>
    <t>511-TL074ACN</t>
  </si>
  <si>
    <t>STMicroelectronics</t>
  </si>
  <si>
    <t>511-TL072ACN</t>
  </si>
  <si>
    <t>Transistor</t>
  </si>
  <si>
    <t xml:space="preserve">54.9K ohm (54K9) 1% </t>
  </si>
  <si>
    <t>863-BC560CG</t>
  </si>
  <si>
    <t>digikey.com</t>
  </si>
  <si>
    <t>EPCOS Inc</t>
  </si>
  <si>
    <t>495-1132-ND</t>
  </si>
  <si>
    <t>DB</t>
  </si>
  <si>
    <t>Qty 320</t>
  </si>
  <si>
    <t>Qty DB</t>
  </si>
  <si>
    <t>MOTM320</t>
  </si>
  <si>
    <t>extended $US</t>
  </si>
  <si>
    <t>extended</t>
  </si>
  <si>
    <t>Stuff for the Tellun 320 DB is indicated in separate Quantity and Extended Price columns</t>
  </si>
  <si>
    <t>22uF, 35V</t>
  </si>
  <si>
    <t>140-XRL35V22-RC</t>
  </si>
  <si>
    <t>330 K Ohm</t>
  </si>
  <si>
    <t>1 K ohm 1%</t>
  </si>
  <si>
    <t>271-1K-RC</t>
  </si>
  <si>
    <t>1.3K ohm 1% (1K3)</t>
  </si>
  <si>
    <t>271-1.3K-RC</t>
  </si>
  <si>
    <t>2.7 K ohm 1% (2K7)</t>
  </si>
  <si>
    <t>271-2.7K-RC</t>
  </si>
  <si>
    <t>10 K ohm 1%</t>
  </si>
  <si>
    <t>271-10K-RC</t>
  </si>
  <si>
    <t>(buy 10 - they'll be cheaper)</t>
  </si>
  <si>
    <t>271-330K-RC</t>
  </si>
  <si>
    <t>511-TL072CN</t>
  </si>
  <si>
    <t>MTA 4-pin Pass through connector</t>
  </si>
  <si>
    <t>571-6406434</t>
  </si>
  <si>
    <t>MTA 4-pin Pass through dust cover</t>
  </si>
  <si>
    <t>571-6405994</t>
  </si>
  <si>
    <t>MTA .100" Connectors FRCTN LK HDR STR 2P Square post, tin</t>
  </si>
  <si>
    <t>MTA 2-pin connector</t>
  </si>
  <si>
    <t>MTA 2-pin dust cover</t>
  </si>
  <si>
    <t>571-6404562</t>
  </si>
  <si>
    <t>571-6404402</t>
  </si>
  <si>
    <t>571-6405502</t>
  </si>
  <si>
    <t>623-2743002112LF</t>
  </si>
  <si>
    <t>100K cermet Spectrol 149 pot</t>
  </si>
  <si>
    <t>Set of 100K cermet Spectrol 149 pot - this has 2 pots and ends up being much less expensive than getting them from Mouser - and if you're building the Tellun DB, you'll have the fourth 100K pot you'll need</t>
  </si>
  <si>
    <t>NKK</t>
  </si>
  <si>
    <t>633-M201202-RO</t>
  </si>
  <si>
    <t>Toggle Switch SPDT on-none-on</t>
  </si>
  <si>
    <t>534-9408</t>
  </si>
  <si>
    <t>#6-32 x 3/8 screws</t>
  </si>
  <si>
    <t>534-2211</t>
  </si>
  <si>
    <t>3/4" stand-off</t>
  </si>
  <si>
    <t>MOTM-320 Voltage-Controlled LFO plus separate list for Tellun 320-DB (MUUB4 implementation)</t>
  </si>
  <si>
    <t>Bridechamber</t>
  </si>
  <si>
    <t>MOTM-320R from panel</t>
  </si>
  <si>
    <t>Tellun MOTM 320R</t>
  </si>
  <si>
    <t>Stooge 4-POT mounting Bracket</t>
  </si>
  <si>
    <t>4-Pot Bracket</t>
  </si>
  <si>
    <t>1K tempco included in extra parts kit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</si>
</sst>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8" fontId="0" fillId="33" borderId="0" xfId="0" applyNumberFormat="1" applyFill="1" applyAlignment="1">
      <alignment/>
    </xf>
    <xf numFmtId="168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68" fontId="0" fillId="34" borderId="0" xfId="0" applyNumberFormat="1" applyFill="1" applyAlignment="1">
      <alignment/>
    </xf>
    <xf numFmtId="168" fontId="2" fillId="34" borderId="0" xfId="0" applyNumberFormat="1" applyFont="1" applyFill="1" applyAlignment="1">
      <alignment/>
    </xf>
    <xf numFmtId="168" fontId="0" fillId="35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36" borderId="0" xfId="0" applyFill="1" applyAlignment="1">
      <alignment/>
    </xf>
    <xf numFmtId="3" fontId="0" fillId="35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 horizontal="center" wrapTex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left"/>
    </xf>
    <xf numFmtId="168" fontId="0" fillId="36" borderId="0" xfId="0" applyNumberFormat="1" applyFill="1" applyAlignment="1">
      <alignment/>
    </xf>
    <xf numFmtId="168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53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36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3" fontId="0" fillId="37" borderId="0" xfId="0" applyNumberFormat="1" applyFill="1" applyAlignment="1">
      <alignment/>
    </xf>
    <xf numFmtId="168" fontId="0" fillId="37" borderId="0" xfId="0" applyNumberFormat="1" applyFill="1" applyAlignment="1">
      <alignment/>
    </xf>
    <xf numFmtId="168" fontId="2" fillId="37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3" fontId="0" fillId="37" borderId="0" xfId="0" applyNumberFormat="1" applyFont="1" applyFill="1" applyAlignment="1">
      <alignment/>
    </xf>
    <xf numFmtId="168" fontId="0" fillId="37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0" fillId="37" borderId="0" xfId="0" applyFill="1" applyAlignment="1">
      <alignment/>
    </xf>
    <xf numFmtId="0" fontId="0" fillId="35" borderId="0" xfId="0" applyFont="1" applyFill="1" applyAlignment="1">
      <alignment wrapText="1"/>
    </xf>
    <xf numFmtId="0" fontId="0" fillId="37" borderId="0" xfId="0" applyFill="1" applyAlignment="1">
      <alignment wrapText="1"/>
    </xf>
    <xf numFmtId="17" fontId="0" fillId="35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horizontal="center" wrapText="1"/>
    </xf>
    <xf numFmtId="0" fontId="0" fillId="39" borderId="0" xfId="0" applyFill="1" applyAlignment="1">
      <alignment horizontal="center"/>
    </xf>
    <xf numFmtId="0" fontId="0" fillId="39" borderId="0" xfId="0" applyFill="1" applyAlignment="1">
      <alignment horizontal="left"/>
    </xf>
    <xf numFmtId="168" fontId="0" fillId="39" borderId="0" xfId="0" applyNumberFormat="1" applyFill="1" applyAlignment="1">
      <alignment/>
    </xf>
    <xf numFmtId="3" fontId="0" fillId="39" borderId="0" xfId="0" applyNumberFormat="1" applyFill="1" applyAlignment="1">
      <alignment/>
    </xf>
    <xf numFmtId="0" fontId="0" fillId="35" borderId="0" xfId="0" applyFill="1" applyAlignment="1">
      <alignment wrapText="1"/>
    </xf>
    <xf numFmtId="0" fontId="0" fillId="38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3" fontId="0" fillId="37" borderId="0" xfId="0" applyNumberFormat="1" applyFont="1" applyFill="1" applyAlignment="1">
      <alignment/>
    </xf>
    <xf numFmtId="168" fontId="0" fillId="37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40" borderId="0" xfId="0" applyFill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5" fillId="38" borderId="0" xfId="0" applyFont="1" applyFill="1" applyAlignment="1">
      <alignment/>
    </xf>
    <xf numFmtId="0" fontId="0" fillId="40" borderId="0" xfId="0" applyFill="1" applyAlignment="1">
      <alignment wrapText="1"/>
    </xf>
    <xf numFmtId="0" fontId="3" fillId="0" borderId="0" xfId="53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40" borderId="0" xfId="0" applyFont="1" applyFill="1" applyAlignment="1">
      <alignment/>
    </xf>
    <xf numFmtId="0" fontId="5" fillId="39" borderId="0" xfId="0" applyFont="1" applyFill="1" applyAlignment="1">
      <alignment/>
    </xf>
    <xf numFmtId="0" fontId="0" fillId="33" borderId="0" xfId="0" applyFont="1" applyFill="1" applyAlignment="1">
      <alignment/>
    </xf>
    <xf numFmtId="9" fontId="2" fillId="36" borderId="0" xfId="0" applyNumberFormat="1" applyFont="1" applyFill="1" applyAlignment="1">
      <alignment horizontal="left"/>
    </xf>
    <xf numFmtId="1" fontId="0" fillId="35" borderId="0" xfId="0" applyNumberFormat="1" applyFill="1" applyAlignment="1">
      <alignment/>
    </xf>
    <xf numFmtId="1" fontId="0" fillId="37" borderId="0" xfId="0" applyNumberFormat="1" applyFill="1" applyAlignment="1">
      <alignment/>
    </xf>
    <xf numFmtId="1" fontId="0" fillId="39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0" fillId="36" borderId="0" xfId="0" applyNumberFormat="1" applyFill="1" applyAlignment="1">
      <alignment/>
    </xf>
    <xf numFmtId="1" fontId="2" fillId="33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1" fontId="0" fillId="37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37" borderId="0" xfId="0" applyNumberFormat="1" applyFont="1" applyFill="1" applyAlignment="1">
      <alignment/>
    </xf>
    <xf numFmtId="1" fontId="2" fillId="37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53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168" fontId="0" fillId="36" borderId="0" xfId="0" applyNumberFormat="1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0" fillId="0" borderId="0" xfId="53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99</xdr:row>
      <xdr:rowOff>0</xdr:rowOff>
    </xdr:from>
    <xdr:to>
      <xdr:col>5</xdr:col>
      <xdr:colOff>9525</xdr:colOff>
      <xdr:row>99</xdr:row>
      <xdr:rowOff>9525</xdr:rowOff>
    </xdr:to>
    <xdr:pic>
      <xdr:nvPicPr>
        <xdr:cNvPr id="1" name="Picture 1" descr="new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726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323.pdf" TargetMode="External" /><Relationship Id="rId2" Type="http://schemas.openxmlformats.org/officeDocument/2006/relationships/hyperlink" Target="http://www.mouser.com/catalog/631/323.pdf" TargetMode="External" /><Relationship Id="rId3" Type="http://schemas.openxmlformats.org/officeDocument/2006/relationships/hyperlink" Target="http://www.mouser.com/search/ProductDetail.aspx?R=BQ014D0103J--virtualkey58110000virtualkey581-BQ014D0103J" TargetMode="External" /><Relationship Id="rId4" Type="http://schemas.openxmlformats.org/officeDocument/2006/relationships/hyperlink" Target="http://www.mouser.com/search/ProductDetail.aspx?R=BQ014D0153J--virtualkey58110000virtualkey581-BQ014D0153J" TargetMode="External" /><Relationship Id="rId5" Type="http://schemas.openxmlformats.org/officeDocument/2006/relationships/hyperlink" Target="http://www.mouser.com/catalog/631/323.pdf" TargetMode="External" /><Relationship Id="rId6" Type="http://schemas.openxmlformats.org/officeDocument/2006/relationships/hyperlink" Target="http://www.mouser.com/search/ProductDetail.aspx?R=BQ014D0103J--virtualkey58110000virtualkey581-BQ014D0103J" TargetMode="External" /><Relationship Id="rId7" Type="http://schemas.openxmlformats.org/officeDocument/2006/relationships/hyperlink" Target="http://www.mouser.com/search/ProductDetail.aspx?R=BQ014D0153J--virtualkey58110000virtualkey581-BQ014D0153J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6"/>
  <sheetViews>
    <sheetView tabSelected="1" zoomScale="115" zoomScaleNormal="115" zoomScalePageLayoutView="0" workbookViewId="0" topLeftCell="A1">
      <selection activeCell="A1" sqref="A1"/>
    </sheetView>
  </sheetViews>
  <sheetFormatPr defaultColWidth="8.7109375" defaultRowHeight="12.75"/>
  <cols>
    <col min="1" max="1" width="37.28125" style="0" customWidth="1"/>
    <col min="2" max="2" width="8.00390625" style="0" customWidth="1"/>
    <col min="3" max="3" width="7.7109375" style="0" customWidth="1"/>
    <col min="4" max="4" width="18.421875" style="17" customWidth="1"/>
    <col min="5" max="5" width="23.7109375" style="1" customWidth="1"/>
    <col min="6" max="6" width="22.00390625" style="14" customWidth="1"/>
    <col min="7" max="7" width="5.28125" style="0" customWidth="1"/>
    <col min="8" max="8" width="6.00390625" style="0" customWidth="1"/>
    <col min="9" max="9" width="8.28125" style="2" customWidth="1"/>
    <col min="10" max="10" width="8.7109375" style="23" customWidth="1"/>
    <col min="11" max="11" width="10.7109375" style="13" customWidth="1"/>
    <col min="12" max="12" width="10.7109375" style="86" customWidth="1"/>
    <col min="13" max="13" width="10.7109375" style="13" customWidth="1"/>
    <col min="14" max="14" width="37.28125" style="97" customWidth="1"/>
    <col min="15" max="16384" width="8.7109375" style="20" customWidth="1"/>
  </cols>
  <sheetData>
    <row r="1" ht="17.25">
      <c r="A1" s="74" t="s">
        <v>237</v>
      </c>
    </row>
    <row r="2" spans="1:13" ht="12.75">
      <c r="A2" t="s">
        <v>1</v>
      </c>
      <c r="B2" t="s">
        <v>197</v>
      </c>
      <c r="C2" t="s">
        <v>198</v>
      </c>
      <c r="D2" s="17" t="s">
        <v>6</v>
      </c>
      <c r="E2" s="1" t="s">
        <v>10</v>
      </c>
      <c r="F2" s="14" t="s">
        <v>13</v>
      </c>
      <c r="G2" t="s">
        <v>12</v>
      </c>
      <c r="H2" t="s">
        <v>8</v>
      </c>
      <c r="I2" s="2" t="s">
        <v>14</v>
      </c>
      <c r="J2" s="42" t="s">
        <v>199</v>
      </c>
      <c r="K2" s="43" t="s">
        <v>200</v>
      </c>
      <c r="L2" s="87" t="s">
        <v>196</v>
      </c>
      <c r="M2" s="43" t="s">
        <v>201</v>
      </c>
    </row>
    <row r="3" spans="1:13" ht="12.75">
      <c r="A3" s="61" t="s">
        <v>32</v>
      </c>
      <c r="B3" s="61"/>
      <c r="C3" s="61"/>
      <c r="D3" s="62"/>
      <c r="E3" s="63"/>
      <c r="F3" s="64"/>
      <c r="G3" s="61"/>
      <c r="H3" s="61"/>
      <c r="I3" s="65"/>
      <c r="J3" s="66"/>
      <c r="K3" s="65"/>
      <c r="L3" s="88"/>
      <c r="M3" s="65"/>
    </row>
    <row r="4" spans="1:13" ht="12.75">
      <c r="A4" t="s">
        <v>80</v>
      </c>
      <c r="J4" s="42"/>
      <c r="K4" s="43"/>
      <c r="L4" s="87"/>
      <c r="M4" s="43"/>
    </row>
    <row r="5" spans="1:13" ht="12.75">
      <c r="A5" t="s">
        <v>78</v>
      </c>
      <c r="J5" s="42"/>
      <c r="K5" s="43"/>
      <c r="L5" s="87"/>
      <c r="M5" s="43"/>
    </row>
    <row r="6" spans="1:13" ht="12.75">
      <c r="A6" s="73" t="s">
        <v>102</v>
      </c>
      <c r="J6" s="42"/>
      <c r="K6" s="43"/>
      <c r="L6" s="87"/>
      <c r="M6" s="43"/>
    </row>
    <row r="7" spans="1:13" ht="12.75">
      <c r="A7" s="73" t="s">
        <v>202</v>
      </c>
      <c r="J7" s="42"/>
      <c r="K7" s="43"/>
      <c r="L7" s="87"/>
      <c r="M7" s="43"/>
    </row>
    <row r="8" spans="1:13" ht="12.75">
      <c r="A8" s="3" t="s">
        <v>20</v>
      </c>
      <c r="B8" s="4"/>
      <c r="C8" s="4"/>
      <c r="D8" s="18"/>
      <c r="E8" s="5"/>
      <c r="F8" s="15"/>
      <c r="G8" s="4"/>
      <c r="H8" s="4"/>
      <c r="I8" s="6"/>
      <c r="J8" s="4"/>
      <c r="K8" s="6"/>
      <c r="L8" s="89"/>
      <c r="M8" s="6"/>
    </row>
    <row r="9" spans="1:13" ht="12.75">
      <c r="A9" s="39" t="s">
        <v>108</v>
      </c>
      <c r="B9" s="22"/>
      <c r="C9" s="22"/>
      <c r="D9" s="26"/>
      <c r="E9" s="27"/>
      <c r="F9" s="28"/>
      <c r="G9" s="22"/>
      <c r="H9" s="22"/>
      <c r="I9" s="29"/>
      <c r="J9" s="25"/>
      <c r="K9" s="29"/>
      <c r="L9" s="90"/>
      <c r="M9" s="29"/>
    </row>
    <row r="10" spans="1:15" ht="12.75">
      <c r="A10" s="40" t="s">
        <v>91</v>
      </c>
      <c r="B10" s="75">
        <v>2</v>
      </c>
      <c r="C10" s="75"/>
      <c r="D10" s="17" t="s">
        <v>5</v>
      </c>
      <c r="E10" s="1" t="s">
        <v>11</v>
      </c>
      <c r="F10" s="4" t="s">
        <v>81</v>
      </c>
      <c r="G10">
        <v>1</v>
      </c>
      <c r="H10">
        <v>1</v>
      </c>
      <c r="I10" s="2">
        <v>0.06</v>
      </c>
      <c r="J10" s="53">
        <v>2</v>
      </c>
      <c r="K10" s="43">
        <f>PRODUCT(I10,J10)</f>
        <v>0.12</v>
      </c>
      <c r="L10" s="87"/>
      <c r="M10" s="43"/>
      <c r="N10" s="98"/>
      <c r="O10" s="32"/>
    </row>
    <row r="11" spans="1:15" ht="12.75">
      <c r="A11" s="40" t="s">
        <v>203</v>
      </c>
      <c r="B11" s="75"/>
      <c r="C11" s="75">
        <v>2</v>
      </c>
      <c r="D11" s="17" t="s">
        <v>5</v>
      </c>
      <c r="E11" s="1" t="s">
        <v>11</v>
      </c>
      <c r="F11" s="4" t="s">
        <v>204</v>
      </c>
      <c r="G11">
        <v>1</v>
      </c>
      <c r="H11">
        <v>1</v>
      </c>
      <c r="I11" s="2">
        <v>0.06</v>
      </c>
      <c r="J11" s="53"/>
      <c r="K11" s="43"/>
      <c r="L11" s="87">
        <v>2</v>
      </c>
      <c r="M11" s="43">
        <f>PRODUCT(I11,L11)</f>
        <v>0.12</v>
      </c>
      <c r="N11" s="98"/>
      <c r="O11" s="32"/>
    </row>
    <row r="12" spans="1:15" ht="12.75">
      <c r="A12" s="39" t="s">
        <v>111</v>
      </c>
      <c r="B12" s="22"/>
      <c r="C12" s="22"/>
      <c r="D12" s="26"/>
      <c r="E12" s="27"/>
      <c r="F12" s="22"/>
      <c r="G12" s="22"/>
      <c r="H12" s="22"/>
      <c r="I12" s="22"/>
      <c r="J12" s="22"/>
      <c r="K12" s="29"/>
      <c r="L12" s="90"/>
      <c r="M12" s="29"/>
      <c r="N12" s="98"/>
      <c r="O12" s="32"/>
    </row>
    <row r="13" spans="1:15" ht="12.75">
      <c r="A13" s="40" t="s">
        <v>114</v>
      </c>
      <c r="B13" s="75">
        <v>1</v>
      </c>
      <c r="C13" s="75"/>
      <c r="D13" s="17" t="s">
        <v>113</v>
      </c>
      <c r="E13" s="1" t="s">
        <v>112</v>
      </c>
      <c r="F13" s="76" t="s">
        <v>115</v>
      </c>
      <c r="G13">
        <v>1</v>
      </c>
      <c r="H13">
        <v>1</v>
      </c>
      <c r="I13" s="2">
        <v>0.72</v>
      </c>
      <c r="J13" s="53">
        <v>1</v>
      </c>
      <c r="K13" s="43">
        <f>PRODUCT(I13,J13)</f>
        <v>0.72</v>
      </c>
      <c r="L13" s="87"/>
      <c r="M13" s="43"/>
      <c r="N13" s="98"/>
      <c r="O13" s="32"/>
    </row>
    <row r="14" spans="1:15" ht="12.75">
      <c r="A14" s="22" t="s">
        <v>116</v>
      </c>
      <c r="B14" s="22"/>
      <c r="C14" s="22"/>
      <c r="D14" s="26"/>
      <c r="E14" s="27"/>
      <c r="F14" s="77"/>
      <c r="G14" s="22"/>
      <c r="H14" s="22"/>
      <c r="I14" s="29"/>
      <c r="J14" s="22"/>
      <c r="K14" s="29"/>
      <c r="L14" s="90"/>
      <c r="M14" s="29"/>
      <c r="N14" s="98"/>
      <c r="O14" s="32"/>
    </row>
    <row r="15" spans="1:15" ht="26.25">
      <c r="A15" s="40" t="s">
        <v>117</v>
      </c>
      <c r="B15" s="75">
        <v>2</v>
      </c>
      <c r="C15" s="75"/>
      <c r="D15" s="17" t="s">
        <v>5</v>
      </c>
      <c r="E15" s="1" t="s">
        <v>17</v>
      </c>
      <c r="F15" s="76" t="s">
        <v>118</v>
      </c>
      <c r="G15">
        <v>1</v>
      </c>
      <c r="H15">
        <v>1</v>
      </c>
      <c r="I15" s="2">
        <v>0.15</v>
      </c>
      <c r="J15" s="53">
        <v>2</v>
      </c>
      <c r="K15" s="43">
        <v>0.6</v>
      </c>
      <c r="L15" s="87"/>
      <c r="M15" s="43"/>
      <c r="N15" s="98" t="s">
        <v>119</v>
      </c>
      <c r="O15" s="32"/>
    </row>
    <row r="16" spans="1:21" ht="12.75">
      <c r="A16" s="40"/>
      <c r="B16" s="75"/>
      <c r="C16" s="75"/>
      <c r="D16" s="17" t="s">
        <v>193</v>
      </c>
      <c r="E16" s="1" t="s">
        <v>194</v>
      </c>
      <c r="F16" s="84" t="s">
        <v>195</v>
      </c>
      <c r="G16">
        <v>1</v>
      </c>
      <c r="H16">
        <v>1</v>
      </c>
      <c r="I16" s="2">
        <v>0.19</v>
      </c>
      <c r="J16" s="53"/>
      <c r="K16" s="43"/>
      <c r="L16" s="87"/>
      <c r="M16" s="43"/>
      <c r="N16" s="99"/>
      <c r="O16" s="32"/>
      <c r="P16" s="19"/>
      <c r="Q16" s="19"/>
      <c r="R16" s="19"/>
      <c r="S16" s="19"/>
      <c r="T16" s="19"/>
      <c r="U16" s="19"/>
    </row>
    <row r="17" spans="1:15" ht="12.75">
      <c r="A17" s="39" t="s">
        <v>35</v>
      </c>
      <c r="B17" s="22"/>
      <c r="C17" s="22"/>
      <c r="D17" s="26"/>
      <c r="E17" s="27"/>
      <c r="F17" s="22"/>
      <c r="G17" s="22"/>
      <c r="H17" s="22"/>
      <c r="I17" s="29"/>
      <c r="J17" s="22"/>
      <c r="K17" s="29"/>
      <c r="L17" s="90"/>
      <c r="M17" s="29"/>
      <c r="N17" s="98"/>
      <c r="O17" s="32"/>
    </row>
    <row r="18" spans="1:15" ht="12.75">
      <c r="A18" s="40" t="s">
        <v>36</v>
      </c>
      <c r="B18" s="75">
        <v>7</v>
      </c>
      <c r="C18" s="75">
        <v>4</v>
      </c>
      <c r="D18" s="17" t="s">
        <v>5</v>
      </c>
      <c r="E18" s="1" t="s">
        <v>11</v>
      </c>
      <c r="F18" s="57" t="s">
        <v>34</v>
      </c>
      <c r="G18">
        <v>1</v>
      </c>
      <c r="H18">
        <v>1</v>
      </c>
      <c r="I18" s="2">
        <v>0.16</v>
      </c>
      <c r="J18" s="53">
        <v>7</v>
      </c>
      <c r="K18" s="43">
        <f>PRODUCT(I18,J18)</f>
        <v>1.12</v>
      </c>
      <c r="L18" s="87">
        <v>4</v>
      </c>
      <c r="M18" s="43">
        <f>PRODUCT(I18,L18)</f>
        <v>0.64</v>
      </c>
      <c r="N18" s="98"/>
      <c r="O18" s="32"/>
    </row>
    <row r="19" spans="1:13" ht="12.75">
      <c r="A19" s="3" t="s">
        <v>16</v>
      </c>
      <c r="B19" s="4"/>
      <c r="C19" s="4"/>
      <c r="D19" s="18"/>
      <c r="E19" s="5"/>
      <c r="F19" s="15"/>
      <c r="G19" s="4"/>
      <c r="H19" s="4"/>
      <c r="I19" s="6"/>
      <c r="J19" s="4"/>
      <c r="K19" s="7">
        <f>SUM(K10:K18)</f>
        <v>2.56</v>
      </c>
      <c r="L19" s="91"/>
      <c r="M19" s="7">
        <f>SUM(M10:M18)</f>
        <v>0.76</v>
      </c>
    </row>
    <row r="20" spans="1:13" ht="12.75">
      <c r="A20" s="8" t="s">
        <v>15</v>
      </c>
      <c r="B20" s="9"/>
      <c r="C20" s="9"/>
      <c r="D20" s="19"/>
      <c r="E20" s="10"/>
      <c r="F20" s="16"/>
      <c r="G20" s="9"/>
      <c r="H20" s="9"/>
      <c r="I20" s="11"/>
      <c r="J20" s="9"/>
      <c r="K20" s="12">
        <f>SUM(K19)</f>
        <v>2.56</v>
      </c>
      <c r="L20" s="92"/>
      <c r="M20" s="12">
        <f>SUM(M19)</f>
        <v>0.76</v>
      </c>
    </row>
    <row r="21" spans="10:13" ht="12.75">
      <c r="J21" s="53"/>
      <c r="K21" s="43"/>
      <c r="L21" s="87"/>
      <c r="M21" s="43"/>
    </row>
    <row r="22" spans="1:13" ht="12.75">
      <c r="A22" s="3" t="s">
        <v>77</v>
      </c>
      <c r="B22" s="4"/>
      <c r="C22" s="4"/>
      <c r="D22" s="18"/>
      <c r="E22" s="5"/>
      <c r="F22" s="15"/>
      <c r="G22" s="4"/>
      <c r="H22" s="4"/>
      <c r="I22" s="6"/>
      <c r="J22" s="24"/>
      <c r="K22" s="6"/>
      <c r="L22" s="89"/>
      <c r="M22" s="6"/>
    </row>
    <row r="23" spans="1:15" ht="12.75">
      <c r="A23" s="59" t="s">
        <v>243</v>
      </c>
      <c r="B23" s="75">
        <v>1</v>
      </c>
      <c r="C23" s="75"/>
      <c r="F23" s="15"/>
      <c r="J23" s="53"/>
      <c r="K23" s="43"/>
      <c r="L23" s="87"/>
      <c r="M23" s="43"/>
      <c r="N23" s="98"/>
      <c r="O23" s="80"/>
    </row>
    <row r="24" spans="1:15" ht="12.75">
      <c r="A24" s="40" t="s">
        <v>2</v>
      </c>
      <c r="B24" s="75">
        <v>8</v>
      </c>
      <c r="C24" s="75"/>
      <c r="D24" s="17" t="s">
        <v>5</v>
      </c>
      <c r="E24" s="1" t="s">
        <v>11</v>
      </c>
      <c r="F24" s="15" t="s">
        <v>39</v>
      </c>
      <c r="G24">
        <v>1</v>
      </c>
      <c r="H24">
        <v>1</v>
      </c>
      <c r="I24" s="2">
        <v>0.1</v>
      </c>
      <c r="J24" s="42">
        <v>8</v>
      </c>
      <c r="K24" s="43">
        <f aca="true" t="shared" si="0" ref="K24:K58">PRODUCT(I24,J24)</f>
        <v>0.8</v>
      </c>
      <c r="L24" s="87"/>
      <c r="M24" s="43"/>
      <c r="N24" s="98"/>
      <c r="O24" s="80"/>
    </row>
    <row r="25" spans="1:15" ht="12.75">
      <c r="A25" s="40" t="s">
        <v>206</v>
      </c>
      <c r="B25" s="75"/>
      <c r="C25" s="75">
        <v>3</v>
      </c>
      <c r="D25" s="17" t="s">
        <v>5</v>
      </c>
      <c r="E25" s="1" t="s">
        <v>11</v>
      </c>
      <c r="F25" s="15" t="s">
        <v>207</v>
      </c>
      <c r="G25">
        <v>1</v>
      </c>
      <c r="H25">
        <v>1</v>
      </c>
      <c r="I25" s="2">
        <v>0.13</v>
      </c>
      <c r="J25" s="42"/>
      <c r="K25" s="43"/>
      <c r="L25" s="87">
        <v>3</v>
      </c>
      <c r="M25" s="43">
        <f>PRODUCT(I25,L25)</f>
        <v>0.39</v>
      </c>
      <c r="N25" s="98"/>
      <c r="O25" s="80"/>
    </row>
    <row r="26" spans="1:15" ht="12.75">
      <c r="A26" s="40" t="s">
        <v>136</v>
      </c>
      <c r="B26" s="75">
        <v>2</v>
      </c>
      <c r="C26" s="75"/>
      <c r="D26" s="17" t="s">
        <v>5</v>
      </c>
      <c r="E26" s="1" t="s">
        <v>11</v>
      </c>
      <c r="F26" s="15" t="s">
        <v>137</v>
      </c>
      <c r="G26">
        <v>1</v>
      </c>
      <c r="H26">
        <v>1</v>
      </c>
      <c r="I26" s="2">
        <v>0.1</v>
      </c>
      <c r="J26" s="53">
        <v>2</v>
      </c>
      <c r="K26" s="43">
        <f t="shared" si="0"/>
        <v>0.2</v>
      </c>
      <c r="L26" s="87"/>
      <c r="M26" s="43"/>
      <c r="N26" s="98"/>
      <c r="O26" s="80"/>
    </row>
    <row r="27" spans="1:15" ht="12.75">
      <c r="A27" s="40" t="s">
        <v>208</v>
      </c>
      <c r="B27" s="75"/>
      <c r="C27" s="75">
        <v>1</v>
      </c>
      <c r="D27" s="17" t="s">
        <v>5</v>
      </c>
      <c r="E27" s="1" t="s">
        <v>11</v>
      </c>
      <c r="F27" s="15" t="s">
        <v>209</v>
      </c>
      <c r="G27">
        <v>1</v>
      </c>
      <c r="H27">
        <v>1</v>
      </c>
      <c r="I27" s="2">
        <v>0.13</v>
      </c>
      <c r="J27" s="53"/>
      <c r="K27" s="43"/>
      <c r="L27" s="87">
        <v>1</v>
      </c>
      <c r="M27" s="43">
        <f>PRODUCT(I27,L27)</f>
        <v>0.13</v>
      </c>
      <c r="N27" s="98"/>
      <c r="O27" s="80"/>
    </row>
    <row r="28" spans="1:15" ht="12.75">
      <c r="A28" s="40" t="s">
        <v>152</v>
      </c>
      <c r="B28" s="75">
        <v>1</v>
      </c>
      <c r="C28" s="75"/>
      <c r="D28" s="17" t="s">
        <v>5</v>
      </c>
      <c r="E28" s="1" t="s">
        <v>11</v>
      </c>
      <c r="F28" s="15" t="s">
        <v>153</v>
      </c>
      <c r="G28">
        <v>1</v>
      </c>
      <c r="H28">
        <v>1</v>
      </c>
      <c r="I28" s="2">
        <v>0.1</v>
      </c>
      <c r="J28" s="53">
        <v>1</v>
      </c>
      <c r="K28" s="43">
        <f t="shared" si="0"/>
        <v>0.1</v>
      </c>
      <c r="L28" s="87"/>
      <c r="M28" s="43"/>
      <c r="N28" s="98"/>
      <c r="O28" s="80"/>
    </row>
    <row r="29" spans="1:15" ht="12.75">
      <c r="A29" s="40" t="s">
        <v>132</v>
      </c>
      <c r="B29" s="75">
        <v>2</v>
      </c>
      <c r="C29" s="75"/>
      <c r="D29" s="17" t="s">
        <v>5</v>
      </c>
      <c r="E29" s="1" t="s">
        <v>11</v>
      </c>
      <c r="F29" s="15" t="s">
        <v>133</v>
      </c>
      <c r="G29">
        <v>1</v>
      </c>
      <c r="H29">
        <v>1</v>
      </c>
      <c r="I29" s="2">
        <v>0.1</v>
      </c>
      <c r="J29" s="42">
        <v>2</v>
      </c>
      <c r="K29" s="43">
        <f t="shared" si="0"/>
        <v>0.2</v>
      </c>
      <c r="L29" s="87"/>
      <c r="M29" s="43"/>
      <c r="N29" s="98"/>
      <c r="O29" s="80"/>
    </row>
    <row r="30" spans="1:15" ht="12.75">
      <c r="A30" s="40" t="s">
        <v>158</v>
      </c>
      <c r="B30" s="75">
        <v>1</v>
      </c>
      <c r="C30" s="75"/>
      <c r="D30" s="17" t="s">
        <v>5</v>
      </c>
      <c r="E30" s="1" t="s">
        <v>11</v>
      </c>
      <c r="F30" s="15" t="s">
        <v>159</v>
      </c>
      <c r="G30">
        <v>1</v>
      </c>
      <c r="H30">
        <v>1</v>
      </c>
      <c r="I30" s="2">
        <v>0.1</v>
      </c>
      <c r="J30" s="42">
        <v>1</v>
      </c>
      <c r="K30" s="43">
        <f t="shared" si="0"/>
        <v>0.1</v>
      </c>
      <c r="L30" s="87"/>
      <c r="M30" s="43"/>
      <c r="N30" s="98"/>
      <c r="O30" s="80"/>
    </row>
    <row r="31" spans="1:15" ht="12.75">
      <c r="A31" s="40" t="s">
        <v>210</v>
      </c>
      <c r="B31" s="75"/>
      <c r="C31" s="75">
        <v>1</v>
      </c>
      <c r="D31" s="17" t="s">
        <v>5</v>
      </c>
      <c r="E31" s="1" t="s">
        <v>11</v>
      </c>
      <c r="F31" s="15" t="s">
        <v>211</v>
      </c>
      <c r="G31">
        <v>1</v>
      </c>
      <c r="H31">
        <v>1</v>
      </c>
      <c r="I31" s="2">
        <v>0.13</v>
      </c>
      <c r="J31" s="42"/>
      <c r="K31" s="43"/>
      <c r="L31" s="87">
        <v>1</v>
      </c>
      <c r="M31" s="43">
        <f>PRODUCT(I31,L31)</f>
        <v>0.13</v>
      </c>
      <c r="N31" s="98"/>
      <c r="O31" s="80"/>
    </row>
    <row r="32" spans="1:15" ht="12.75">
      <c r="A32" s="40" t="s">
        <v>150</v>
      </c>
      <c r="B32" s="75">
        <v>1</v>
      </c>
      <c r="C32" s="75"/>
      <c r="D32" s="17" t="s">
        <v>5</v>
      </c>
      <c r="E32" s="1" t="s">
        <v>11</v>
      </c>
      <c r="F32" s="15" t="s">
        <v>151</v>
      </c>
      <c r="G32">
        <v>1</v>
      </c>
      <c r="H32">
        <v>1</v>
      </c>
      <c r="I32" s="2">
        <v>0.1</v>
      </c>
      <c r="J32" s="42">
        <v>1</v>
      </c>
      <c r="K32" s="43">
        <f t="shared" si="0"/>
        <v>0.1</v>
      </c>
      <c r="L32" s="87"/>
      <c r="M32" s="43"/>
      <c r="N32" s="98"/>
      <c r="O32" s="80"/>
    </row>
    <row r="33" spans="1:15" ht="12.75">
      <c r="A33" s="40" t="s">
        <v>83</v>
      </c>
      <c r="B33" s="75">
        <v>4</v>
      </c>
      <c r="C33" s="75">
        <v>4</v>
      </c>
      <c r="D33" s="17" t="s">
        <v>5</v>
      </c>
      <c r="E33" s="1" t="s">
        <v>11</v>
      </c>
      <c r="F33" s="15" t="s">
        <v>82</v>
      </c>
      <c r="G33">
        <v>1</v>
      </c>
      <c r="H33">
        <v>1</v>
      </c>
      <c r="I33" s="2">
        <v>0.1</v>
      </c>
      <c r="J33" s="53">
        <v>4</v>
      </c>
      <c r="K33" s="43">
        <f t="shared" si="0"/>
        <v>0.4</v>
      </c>
      <c r="L33" s="87"/>
      <c r="M33" s="43"/>
      <c r="N33" s="98"/>
      <c r="O33" s="80"/>
    </row>
    <row r="34" spans="1:15" ht="12.75">
      <c r="A34" s="40" t="s">
        <v>146</v>
      </c>
      <c r="B34" s="75">
        <v>1</v>
      </c>
      <c r="C34" s="75"/>
      <c r="D34" s="17" t="s">
        <v>5</v>
      </c>
      <c r="E34" s="1" t="s">
        <v>11</v>
      </c>
      <c r="F34" s="15" t="s">
        <v>147</v>
      </c>
      <c r="G34">
        <v>1</v>
      </c>
      <c r="H34">
        <v>1</v>
      </c>
      <c r="I34" s="2">
        <v>0.1</v>
      </c>
      <c r="J34" s="53">
        <v>1</v>
      </c>
      <c r="K34" s="43">
        <f t="shared" si="0"/>
        <v>0.1</v>
      </c>
      <c r="L34" s="87"/>
      <c r="M34" s="43"/>
      <c r="N34" s="98"/>
      <c r="O34" s="80"/>
    </row>
    <row r="35" spans="1:15" ht="12.75">
      <c r="A35" s="40" t="s">
        <v>142</v>
      </c>
      <c r="B35" s="75">
        <v>1</v>
      </c>
      <c r="C35" s="75"/>
      <c r="D35" s="17" t="s">
        <v>5</v>
      </c>
      <c r="E35" s="1" t="s">
        <v>11</v>
      </c>
      <c r="F35" s="15" t="s">
        <v>143</v>
      </c>
      <c r="G35">
        <v>1</v>
      </c>
      <c r="H35">
        <v>1</v>
      </c>
      <c r="I35" s="2">
        <v>0.1</v>
      </c>
      <c r="J35" s="53">
        <v>1</v>
      </c>
      <c r="K35" s="43">
        <f t="shared" si="0"/>
        <v>0.1</v>
      </c>
      <c r="L35" s="87"/>
      <c r="M35" s="43"/>
      <c r="N35" s="98"/>
      <c r="O35" s="80"/>
    </row>
    <row r="36" spans="1:15" ht="12.75">
      <c r="A36" s="40" t="s">
        <v>138</v>
      </c>
      <c r="B36" s="75">
        <v>1</v>
      </c>
      <c r="C36" s="75"/>
      <c r="D36" s="17" t="s">
        <v>5</v>
      </c>
      <c r="E36" s="1" t="s">
        <v>11</v>
      </c>
      <c r="F36" s="15" t="s">
        <v>139</v>
      </c>
      <c r="G36">
        <v>1</v>
      </c>
      <c r="H36">
        <v>1</v>
      </c>
      <c r="I36" s="2">
        <v>0.1</v>
      </c>
      <c r="J36" s="53">
        <v>1</v>
      </c>
      <c r="K36" s="43">
        <f t="shared" si="0"/>
        <v>0.1</v>
      </c>
      <c r="L36" s="87"/>
      <c r="M36" s="43"/>
      <c r="N36" s="98"/>
      <c r="O36" s="80"/>
    </row>
    <row r="37" spans="1:15" ht="12.75">
      <c r="A37" s="40" t="s">
        <v>3</v>
      </c>
      <c r="B37" s="75">
        <v>11</v>
      </c>
      <c r="C37" s="75" t="s">
        <v>21</v>
      </c>
      <c r="D37" s="17" t="s">
        <v>5</v>
      </c>
      <c r="E37" s="1" t="s">
        <v>11</v>
      </c>
      <c r="F37" s="15" t="s">
        <v>33</v>
      </c>
      <c r="G37">
        <v>1</v>
      </c>
      <c r="H37">
        <v>1</v>
      </c>
      <c r="I37" s="2">
        <v>0.1</v>
      </c>
      <c r="J37" s="53">
        <v>11</v>
      </c>
      <c r="K37" s="43">
        <f t="shared" si="0"/>
        <v>1.1</v>
      </c>
      <c r="L37" s="87"/>
      <c r="M37" s="43"/>
      <c r="N37" s="98"/>
      <c r="O37" s="80"/>
    </row>
    <row r="38" spans="1:15" ht="12.75">
      <c r="A38" s="40" t="s">
        <v>212</v>
      </c>
      <c r="B38" s="75" t="s">
        <v>21</v>
      </c>
      <c r="C38" s="75">
        <v>8</v>
      </c>
      <c r="D38" s="17" t="s">
        <v>5</v>
      </c>
      <c r="E38" s="1" t="s">
        <v>11</v>
      </c>
      <c r="F38" s="15" t="s">
        <v>213</v>
      </c>
      <c r="G38">
        <v>1</v>
      </c>
      <c r="H38">
        <v>1</v>
      </c>
      <c r="I38" s="2">
        <v>0.13</v>
      </c>
      <c r="J38" s="53" t="s">
        <v>21</v>
      </c>
      <c r="K38" s="43" t="s">
        <v>21</v>
      </c>
      <c r="L38" s="87">
        <v>8</v>
      </c>
      <c r="M38" s="43">
        <f>PRODUCT(I38,L38)</f>
        <v>1.04</v>
      </c>
      <c r="N38" s="98" t="s">
        <v>214</v>
      </c>
      <c r="O38" s="80"/>
    </row>
    <row r="39" spans="1:15" ht="12.75">
      <c r="A39" s="40" t="s">
        <v>134</v>
      </c>
      <c r="B39" s="75">
        <v>2</v>
      </c>
      <c r="C39" s="75"/>
      <c r="D39" s="17" t="s">
        <v>5</v>
      </c>
      <c r="E39" s="1" t="s">
        <v>11</v>
      </c>
      <c r="F39" s="15" t="s">
        <v>135</v>
      </c>
      <c r="G39">
        <v>1</v>
      </c>
      <c r="H39">
        <v>1</v>
      </c>
      <c r="I39" s="2">
        <v>0.1</v>
      </c>
      <c r="J39" s="53">
        <v>2</v>
      </c>
      <c r="K39" s="43">
        <f t="shared" si="0"/>
        <v>0.2</v>
      </c>
      <c r="L39" s="87"/>
      <c r="M39" s="43"/>
      <c r="N39" s="98"/>
      <c r="O39" s="80"/>
    </row>
    <row r="40" spans="1:15" ht="12.75">
      <c r="A40" s="40" t="s">
        <v>124</v>
      </c>
      <c r="B40" s="75">
        <v>5</v>
      </c>
      <c r="C40" s="75"/>
      <c r="D40" s="17" t="s">
        <v>5</v>
      </c>
      <c r="E40" s="1" t="s">
        <v>11</v>
      </c>
      <c r="F40" s="15" t="s">
        <v>125</v>
      </c>
      <c r="G40">
        <v>1</v>
      </c>
      <c r="H40">
        <v>1</v>
      </c>
      <c r="I40" s="2">
        <v>0.1</v>
      </c>
      <c r="J40" s="53">
        <v>5</v>
      </c>
      <c r="K40" s="43">
        <f t="shared" si="0"/>
        <v>0.5</v>
      </c>
      <c r="L40" s="87"/>
      <c r="M40" s="43"/>
      <c r="N40" s="98"/>
      <c r="O40" s="80"/>
    </row>
    <row r="41" spans="1:15" ht="12.75">
      <c r="A41" s="40" t="s">
        <v>140</v>
      </c>
      <c r="B41" s="75">
        <v>1</v>
      </c>
      <c r="C41" s="75"/>
      <c r="D41" s="17" t="s">
        <v>5</v>
      </c>
      <c r="E41" s="1" t="s">
        <v>11</v>
      </c>
      <c r="F41" s="15" t="s">
        <v>141</v>
      </c>
      <c r="G41">
        <v>1</v>
      </c>
      <c r="H41">
        <v>1</v>
      </c>
      <c r="I41" s="2">
        <v>0.1</v>
      </c>
      <c r="J41" s="53">
        <v>1</v>
      </c>
      <c r="K41" s="43">
        <f t="shared" si="0"/>
        <v>0.1</v>
      </c>
      <c r="L41" s="87"/>
      <c r="M41" s="43"/>
      <c r="N41" s="98"/>
      <c r="O41" s="80"/>
    </row>
    <row r="42" spans="1:15" ht="12.75">
      <c r="A42" s="40" t="s">
        <v>126</v>
      </c>
      <c r="B42" s="75">
        <v>3</v>
      </c>
      <c r="C42" s="75"/>
      <c r="D42" s="17" t="s">
        <v>5</v>
      </c>
      <c r="E42" s="1" t="s">
        <v>11</v>
      </c>
      <c r="F42" s="15" t="s">
        <v>127</v>
      </c>
      <c r="G42">
        <v>1</v>
      </c>
      <c r="H42">
        <v>1</v>
      </c>
      <c r="I42" s="2">
        <v>0.1</v>
      </c>
      <c r="J42" s="53">
        <v>3</v>
      </c>
      <c r="K42" s="43">
        <f t="shared" si="0"/>
        <v>0.30000000000000004</v>
      </c>
      <c r="L42" s="87"/>
      <c r="M42" s="43"/>
      <c r="N42" s="98"/>
      <c r="O42" s="80"/>
    </row>
    <row r="43" spans="1:15" ht="12.75">
      <c r="A43" s="40" t="s">
        <v>154</v>
      </c>
      <c r="B43" s="75">
        <v>1</v>
      </c>
      <c r="C43" s="75"/>
      <c r="D43" s="17" t="s">
        <v>5</v>
      </c>
      <c r="E43" s="1" t="s">
        <v>11</v>
      </c>
      <c r="F43" s="15" t="s">
        <v>155</v>
      </c>
      <c r="G43">
        <v>1</v>
      </c>
      <c r="H43">
        <v>1</v>
      </c>
      <c r="I43" s="2">
        <v>0.1</v>
      </c>
      <c r="J43" s="53">
        <v>1</v>
      </c>
      <c r="K43" s="43">
        <f t="shared" si="0"/>
        <v>0.1</v>
      </c>
      <c r="L43" s="87"/>
      <c r="M43" s="43"/>
      <c r="N43" s="98"/>
      <c r="O43" s="80"/>
    </row>
    <row r="44" spans="1:15" ht="12.75">
      <c r="A44" s="40" t="s">
        <v>37</v>
      </c>
      <c r="B44" s="75">
        <v>2</v>
      </c>
      <c r="C44" s="75"/>
      <c r="D44" s="17" t="s">
        <v>5</v>
      </c>
      <c r="E44" s="1" t="s">
        <v>11</v>
      </c>
      <c r="F44" s="15" t="s">
        <v>38</v>
      </c>
      <c r="G44">
        <v>1</v>
      </c>
      <c r="H44">
        <v>1</v>
      </c>
      <c r="I44" s="2">
        <v>0.1</v>
      </c>
      <c r="J44" s="53">
        <v>2</v>
      </c>
      <c r="K44" s="43">
        <f t="shared" si="0"/>
        <v>0.2</v>
      </c>
      <c r="L44" s="87"/>
      <c r="M44" s="43"/>
      <c r="N44" s="98"/>
      <c r="O44" s="80"/>
    </row>
    <row r="45" spans="1:15" ht="12.75">
      <c r="A45" s="40" t="s">
        <v>122</v>
      </c>
      <c r="B45" s="75">
        <v>5</v>
      </c>
      <c r="C45" s="75"/>
      <c r="D45" s="17" t="s">
        <v>5</v>
      </c>
      <c r="E45" s="1" t="s">
        <v>11</v>
      </c>
      <c r="F45" s="15" t="s">
        <v>123</v>
      </c>
      <c r="G45">
        <v>1</v>
      </c>
      <c r="H45">
        <v>1</v>
      </c>
      <c r="I45" s="2">
        <v>0.1</v>
      </c>
      <c r="J45" s="53">
        <v>5</v>
      </c>
      <c r="K45" s="43">
        <f t="shared" si="0"/>
        <v>0.5</v>
      </c>
      <c r="L45" s="87"/>
      <c r="M45" s="43"/>
      <c r="N45" s="98"/>
      <c r="O45" s="80"/>
    </row>
    <row r="46" spans="1:15" ht="12.75">
      <c r="A46" s="40" t="s">
        <v>191</v>
      </c>
      <c r="B46" s="75">
        <v>1</v>
      </c>
      <c r="C46" s="75"/>
      <c r="D46" s="17" t="s">
        <v>5</v>
      </c>
      <c r="E46" s="1" t="s">
        <v>11</v>
      </c>
      <c r="F46" s="15" t="s">
        <v>162</v>
      </c>
      <c r="G46">
        <v>1</v>
      </c>
      <c r="H46">
        <v>1</v>
      </c>
      <c r="I46" s="2">
        <v>0.13</v>
      </c>
      <c r="J46" s="53">
        <v>1</v>
      </c>
      <c r="K46" s="43">
        <f t="shared" si="0"/>
        <v>0.13</v>
      </c>
      <c r="L46" s="87"/>
      <c r="M46" s="43"/>
      <c r="N46" s="98"/>
      <c r="O46" s="80"/>
    </row>
    <row r="47" spans="1:15" ht="12.75">
      <c r="A47" s="40" t="s">
        <v>130</v>
      </c>
      <c r="B47" s="75">
        <v>2</v>
      </c>
      <c r="C47" s="75"/>
      <c r="D47" s="17" t="s">
        <v>5</v>
      </c>
      <c r="E47" s="1" t="s">
        <v>11</v>
      </c>
      <c r="F47" s="15" t="s">
        <v>131</v>
      </c>
      <c r="G47">
        <v>1</v>
      </c>
      <c r="H47">
        <v>1</v>
      </c>
      <c r="I47" s="2">
        <v>0.1</v>
      </c>
      <c r="J47" s="53">
        <v>2</v>
      </c>
      <c r="K47" s="43">
        <f t="shared" si="0"/>
        <v>0.2</v>
      </c>
      <c r="L47" s="87"/>
      <c r="M47" s="43"/>
      <c r="N47" s="98"/>
      <c r="O47" s="80"/>
    </row>
    <row r="48" spans="1:15" ht="12.75">
      <c r="A48" s="40" t="s">
        <v>128</v>
      </c>
      <c r="B48" s="75">
        <v>3</v>
      </c>
      <c r="C48" s="75"/>
      <c r="D48" s="17" t="s">
        <v>5</v>
      </c>
      <c r="E48" s="1" t="s">
        <v>11</v>
      </c>
      <c r="F48" s="15" t="s">
        <v>129</v>
      </c>
      <c r="G48">
        <v>1</v>
      </c>
      <c r="H48">
        <v>1</v>
      </c>
      <c r="I48" s="2">
        <v>0.1</v>
      </c>
      <c r="J48" s="53">
        <v>3</v>
      </c>
      <c r="K48" s="43">
        <f t="shared" si="0"/>
        <v>0.30000000000000004</v>
      </c>
      <c r="L48" s="87"/>
      <c r="M48" s="43"/>
      <c r="N48" s="98"/>
      <c r="O48" s="80"/>
    </row>
    <row r="49" spans="1:15" ht="12.75">
      <c r="A49" s="40" t="s">
        <v>92</v>
      </c>
      <c r="B49" s="75">
        <v>5</v>
      </c>
      <c r="C49" s="75"/>
      <c r="D49" s="17" t="s">
        <v>5</v>
      </c>
      <c r="E49" s="1" t="s">
        <v>11</v>
      </c>
      <c r="F49" s="15" t="s">
        <v>93</v>
      </c>
      <c r="G49">
        <v>1</v>
      </c>
      <c r="H49">
        <v>1</v>
      </c>
      <c r="I49" s="2">
        <v>0.13</v>
      </c>
      <c r="J49" s="42">
        <v>5</v>
      </c>
      <c r="K49" s="43">
        <f t="shared" si="0"/>
        <v>0.65</v>
      </c>
      <c r="L49" s="87"/>
      <c r="M49" s="43"/>
      <c r="N49" s="98"/>
      <c r="O49" s="80"/>
    </row>
    <row r="50" spans="1:15" ht="12.75">
      <c r="A50" s="40" t="s">
        <v>144</v>
      </c>
      <c r="B50" s="75">
        <v>1</v>
      </c>
      <c r="C50" s="75"/>
      <c r="D50" s="17" t="s">
        <v>5</v>
      </c>
      <c r="E50" s="1" t="s">
        <v>11</v>
      </c>
      <c r="F50" s="15" t="s">
        <v>145</v>
      </c>
      <c r="G50">
        <v>1</v>
      </c>
      <c r="H50">
        <v>1</v>
      </c>
      <c r="I50" s="2">
        <v>0.1</v>
      </c>
      <c r="J50" s="53">
        <v>1</v>
      </c>
      <c r="K50" s="43">
        <f t="shared" si="0"/>
        <v>0.1</v>
      </c>
      <c r="L50" s="87"/>
      <c r="M50" s="43"/>
      <c r="N50" s="98"/>
      <c r="O50" s="80"/>
    </row>
    <row r="51" spans="1:15" ht="12.75">
      <c r="A51" s="40" t="s">
        <v>120</v>
      </c>
      <c r="B51" s="75">
        <v>6</v>
      </c>
      <c r="C51" s="75"/>
      <c r="D51" s="17" t="s">
        <v>5</v>
      </c>
      <c r="E51" s="1" t="s">
        <v>11</v>
      </c>
      <c r="F51" s="15" t="s">
        <v>121</v>
      </c>
      <c r="G51">
        <v>1</v>
      </c>
      <c r="H51">
        <v>1</v>
      </c>
      <c r="I51" s="2">
        <v>0.1</v>
      </c>
      <c r="J51" s="42">
        <v>6</v>
      </c>
      <c r="K51" s="43">
        <f t="shared" si="0"/>
        <v>0.6000000000000001</v>
      </c>
      <c r="L51" s="87"/>
      <c r="M51" s="43"/>
      <c r="N51" s="98"/>
      <c r="O51" s="80"/>
    </row>
    <row r="52" spans="1:15" ht="12.75">
      <c r="A52" s="40" t="s">
        <v>160</v>
      </c>
      <c r="B52" s="75">
        <v>2</v>
      </c>
      <c r="C52" s="75"/>
      <c r="D52" s="17" t="s">
        <v>5</v>
      </c>
      <c r="E52" s="1" t="s">
        <v>11</v>
      </c>
      <c r="F52" s="15" t="s">
        <v>161</v>
      </c>
      <c r="G52">
        <v>1</v>
      </c>
      <c r="H52">
        <v>1</v>
      </c>
      <c r="I52" s="2">
        <v>0.13</v>
      </c>
      <c r="J52" s="42">
        <v>2</v>
      </c>
      <c r="K52" s="43">
        <f t="shared" si="0"/>
        <v>0.26</v>
      </c>
      <c r="L52" s="87"/>
      <c r="M52" s="43"/>
      <c r="N52" s="98"/>
      <c r="O52" s="80"/>
    </row>
    <row r="53" spans="1:15" ht="12.75">
      <c r="A53" s="40" t="s">
        <v>156</v>
      </c>
      <c r="B53" s="75">
        <v>1</v>
      </c>
      <c r="C53" s="75"/>
      <c r="D53" s="17" t="s">
        <v>5</v>
      </c>
      <c r="E53" s="1" t="s">
        <v>11</v>
      </c>
      <c r="F53" s="15" t="s">
        <v>157</v>
      </c>
      <c r="G53">
        <v>1</v>
      </c>
      <c r="H53">
        <v>1</v>
      </c>
      <c r="I53" s="2">
        <v>0.1</v>
      </c>
      <c r="J53" s="42">
        <v>1</v>
      </c>
      <c r="K53" s="43">
        <f t="shared" si="0"/>
        <v>0.1</v>
      </c>
      <c r="L53" s="87"/>
      <c r="M53" s="43"/>
      <c r="N53" s="98"/>
      <c r="O53" s="80"/>
    </row>
    <row r="54" spans="1:15" ht="12.75">
      <c r="A54" s="40" t="s">
        <v>205</v>
      </c>
      <c r="B54" s="75"/>
      <c r="C54" s="75">
        <v>1</v>
      </c>
      <c r="D54" s="17" t="s">
        <v>5</v>
      </c>
      <c r="E54" s="1" t="s">
        <v>11</v>
      </c>
      <c r="F54" s="15" t="s">
        <v>215</v>
      </c>
      <c r="G54">
        <v>1</v>
      </c>
      <c r="H54">
        <v>1</v>
      </c>
      <c r="I54" s="2">
        <v>0.13</v>
      </c>
      <c r="J54" s="42"/>
      <c r="K54" s="43"/>
      <c r="L54" s="87">
        <v>1</v>
      </c>
      <c r="M54" s="43">
        <f>PRODUCT(I54,L54)</f>
        <v>0.13</v>
      </c>
      <c r="N54" s="98"/>
      <c r="O54" s="80"/>
    </row>
    <row r="55" spans="1:15" ht="12.75">
      <c r="A55" s="40" t="s">
        <v>163</v>
      </c>
      <c r="B55" s="75">
        <v>1</v>
      </c>
      <c r="C55" s="75"/>
      <c r="D55" s="17" t="s">
        <v>5</v>
      </c>
      <c r="E55" s="1" t="s">
        <v>11</v>
      </c>
      <c r="F55" s="15" t="s">
        <v>164</v>
      </c>
      <c r="G55">
        <v>1</v>
      </c>
      <c r="H55">
        <v>1</v>
      </c>
      <c r="I55" s="2">
        <v>0.13</v>
      </c>
      <c r="J55" s="42">
        <v>1</v>
      </c>
      <c r="K55" s="43">
        <f t="shared" si="0"/>
        <v>0.13</v>
      </c>
      <c r="L55" s="87"/>
      <c r="M55" s="43"/>
      <c r="N55" s="98"/>
      <c r="O55" s="80"/>
    </row>
    <row r="56" spans="1:15" ht="12.75">
      <c r="A56" s="40" t="s">
        <v>148</v>
      </c>
      <c r="B56" s="75">
        <v>1</v>
      </c>
      <c r="C56" s="75"/>
      <c r="D56" s="17" t="s">
        <v>5</v>
      </c>
      <c r="E56" s="1" t="s">
        <v>11</v>
      </c>
      <c r="F56" s="15" t="s">
        <v>149</v>
      </c>
      <c r="G56">
        <v>1</v>
      </c>
      <c r="H56">
        <v>1</v>
      </c>
      <c r="I56" s="2">
        <v>0.1</v>
      </c>
      <c r="J56" s="42">
        <v>1</v>
      </c>
      <c r="K56" s="43">
        <f t="shared" si="0"/>
        <v>0.1</v>
      </c>
      <c r="L56" s="87"/>
      <c r="M56" s="43"/>
      <c r="N56" s="98"/>
      <c r="O56" s="80"/>
    </row>
    <row r="57" spans="1:15" ht="12.75">
      <c r="A57" s="40" t="s">
        <v>4</v>
      </c>
      <c r="B57" s="75">
        <v>3</v>
      </c>
      <c r="C57" s="75"/>
      <c r="D57" s="17" t="s">
        <v>5</v>
      </c>
      <c r="E57" s="1" t="s">
        <v>11</v>
      </c>
      <c r="F57" s="15" t="s">
        <v>40</v>
      </c>
      <c r="G57">
        <v>1</v>
      </c>
      <c r="H57">
        <v>1</v>
      </c>
      <c r="I57" s="2">
        <v>0.1</v>
      </c>
      <c r="J57" s="42">
        <v>3</v>
      </c>
      <c r="K57" s="43">
        <f t="shared" si="0"/>
        <v>0.30000000000000004</v>
      </c>
      <c r="L57" s="87"/>
      <c r="M57" s="43"/>
      <c r="N57" s="98"/>
      <c r="O57" s="80"/>
    </row>
    <row r="58" spans="1:15" ht="12.75">
      <c r="A58" s="40" t="s">
        <v>94</v>
      </c>
      <c r="B58" s="75">
        <v>1</v>
      </c>
      <c r="C58" s="75"/>
      <c r="D58" s="17" t="s">
        <v>5</v>
      </c>
      <c r="E58" s="1" t="s">
        <v>11</v>
      </c>
      <c r="F58" s="15" t="s">
        <v>95</v>
      </c>
      <c r="G58">
        <v>1</v>
      </c>
      <c r="H58">
        <v>1</v>
      </c>
      <c r="I58" s="2">
        <v>0.13</v>
      </c>
      <c r="J58" s="42">
        <v>1</v>
      </c>
      <c r="K58" s="43">
        <f t="shared" si="0"/>
        <v>0.13</v>
      </c>
      <c r="L58" s="87"/>
      <c r="M58" s="43"/>
      <c r="N58" s="98"/>
      <c r="O58" s="80"/>
    </row>
    <row r="59" spans="1:13" ht="12.75">
      <c r="A59" s="3" t="s">
        <v>9</v>
      </c>
      <c r="B59" s="4"/>
      <c r="C59" s="4"/>
      <c r="D59" s="18"/>
      <c r="E59" s="5"/>
      <c r="F59" s="15"/>
      <c r="G59" s="4"/>
      <c r="H59" s="4"/>
      <c r="I59" s="6"/>
      <c r="J59" s="24"/>
      <c r="K59" s="7">
        <f>SUM(K23:K58)</f>
        <v>8.2</v>
      </c>
      <c r="L59" s="91"/>
      <c r="M59" s="7">
        <f>SUM(M23:M58)</f>
        <v>1.8199999999999998</v>
      </c>
    </row>
    <row r="60" spans="1:13" ht="12.75">
      <c r="A60" s="8" t="s">
        <v>15</v>
      </c>
      <c r="B60" s="9"/>
      <c r="C60" s="9"/>
      <c r="D60" s="19"/>
      <c r="E60" s="10"/>
      <c r="F60" s="16"/>
      <c r="G60" s="9"/>
      <c r="H60" s="9"/>
      <c r="I60" s="11"/>
      <c r="J60" s="9"/>
      <c r="K60" s="12">
        <f>SUM(K19,K59)</f>
        <v>10.76</v>
      </c>
      <c r="L60" s="92"/>
      <c r="M60" s="12">
        <f>SUM(M19,M59)</f>
        <v>2.58</v>
      </c>
    </row>
    <row r="61" spans="10:13" ht="12.75">
      <c r="J61" s="53"/>
      <c r="K61" s="43"/>
      <c r="L61" s="87"/>
      <c r="M61" s="43"/>
    </row>
    <row r="62" spans="1:13" ht="12.75">
      <c r="A62" s="3" t="s">
        <v>109</v>
      </c>
      <c r="B62" s="4"/>
      <c r="C62" s="4"/>
      <c r="D62" s="18"/>
      <c r="E62" s="5"/>
      <c r="F62" s="15"/>
      <c r="G62" s="4"/>
      <c r="H62" s="4"/>
      <c r="I62" s="6"/>
      <c r="J62" s="24"/>
      <c r="K62" s="6"/>
      <c r="L62" s="89"/>
      <c r="M62" s="6"/>
    </row>
    <row r="63" spans="1:15" ht="12.75">
      <c r="A63" s="40" t="s">
        <v>165</v>
      </c>
      <c r="B63" s="75">
        <v>1</v>
      </c>
      <c r="C63" s="75"/>
      <c r="D63" s="17" t="s">
        <v>5</v>
      </c>
      <c r="E63" s="1" t="s">
        <v>188</v>
      </c>
      <c r="F63" s="15" t="s">
        <v>187</v>
      </c>
      <c r="G63">
        <v>1</v>
      </c>
      <c r="H63">
        <v>1</v>
      </c>
      <c r="I63" s="2">
        <v>1.2</v>
      </c>
      <c r="J63" s="53">
        <v>1</v>
      </c>
      <c r="K63" s="43">
        <f>PRODUCT(I63,J63)</f>
        <v>1.2</v>
      </c>
      <c r="L63" s="87"/>
      <c r="M63" s="43"/>
      <c r="N63" s="98"/>
      <c r="O63" s="32"/>
    </row>
    <row r="64" spans="1:15" ht="12.75">
      <c r="A64" s="40" t="s">
        <v>170</v>
      </c>
      <c r="B64" s="75">
        <v>3</v>
      </c>
      <c r="C64" s="75"/>
      <c r="D64" s="17" t="s">
        <v>5</v>
      </c>
      <c r="E64" s="1" t="s">
        <v>188</v>
      </c>
      <c r="F64" s="84" t="s">
        <v>189</v>
      </c>
      <c r="G64">
        <v>1</v>
      </c>
      <c r="H64">
        <v>1</v>
      </c>
      <c r="I64" s="2">
        <v>0.95</v>
      </c>
      <c r="J64" s="53">
        <v>3</v>
      </c>
      <c r="K64" s="43">
        <f>PRODUCT(I64,J64)</f>
        <v>2.8499999999999996</v>
      </c>
      <c r="L64" s="87"/>
      <c r="M64" s="43"/>
      <c r="N64" s="98"/>
      <c r="O64" s="32"/>
    </row>
    <row r="65" spans="1:15" ht="12.75">
      <c r="A65" s="40" t="s">
        <v>170</v>
      </c>
      <c r="B65" s="75" t="s">
        <v>21</v>
      </c>
      <c r="C65" s="75">
        <v>2</v>
      </c>
      <c r="D65" s="17" t="s">
        <v>5</v>
      </c>
      <c r="E65" s="1" t="s">
        <v>188</v>
      </c>
      <c r="F65" s="15" t="s">
        <v>216</v>
      </c>
      <c r="G65">
        <v>1</v>
      </c>
      <c r="H65">
        <v>1</v>
      </c>
      <c r="I65" s="2">
        <v>0.56</v>
      </c>
      <c r="J65" s="53" t="s">
        <v>21</v>
      </c>
      <c r="K65" s="43" t="s">
        <v>21</v>
      </c>
      <c r="L65" s="87">
        <v>2</v>
      </c>
      <c r="M65" s="43">
        <f>PRODUCT(I65,L65)</f>
        <v>1.12</v>
      </c>
      <c r="N65" s="98"/>
      <c r="O65" s="32"/>
    </row>
    <row r="66" spans="1:15" ht="12.75">
      <c r="A66" s="40" t="s">
        <v>169</v>
      </c>
      <c r="B66" s="75">
        <v>1</v>
      </c>
      <c r="C66" s="75"/>
      <c r="D66" s="17" t="s">
        <v>5</v>
      </c>
      <c r="E66" s="1" t="s">
        <v>84</v>
      </c>
      <c r="F66" s="57" t="s">
        <v>168</v>
      </c>
      <c r="G66">
        <v>1</v>
      </c>
      <c r="H66">
        <v>1</v>
      </c>
      <c r="I66" s="2">
        <v>0.24</v>
      </c>
      <c r="J66" s="42">
        <v>1</v>
      </c>
      <c r="K66" s="43">
        <f>PRODUCT(I66,J66)</f>
        <v>0.24</v>
      </c>
      <c r="L66" s="87"/>
      <c r="M66" s="43"/>
      <c r="N66" s="98"/>
      <c r="O66" s="32"/>
    </row>
    <row r="67" spans="1:13" ht="39">
      <c r="A67" s="60" t="s">
        <v>174</v>
      </c>
      <c r="B67" s="4">
        <v>1</v>
      </c>
      <c r="C67" s="4"/>
      <c r="D67" s="34" t="s">
        <v>68</v>
      </c>
      <c r="E67" s="35"/>
      <c r="F67" s="15" t="s">
        <v>86</v>
      </c>
      <c r="G67" s="20">
        <v>1</v>
      </c>
      <c r="H67" s="20">
        <v>1</v>
      </c>
      <c r="I67" s="21">
        <v>49</v>
      </c>
      <c r="J67" s="42">
        <v>1</v>
      </c>
      <c r="K67" s="51">
        <f>PRODUCT(I67,J67)</f>
        <v>49</v>
      </c>
      <c r="L67" s="93"/>
      <c r="M67" s="51"/>
    </row>
    <row r="68" spans="1:14" ht="12.75">
      <c r="A68" s="67" t="s">
        <v>175</v>
      </c>
      <c r="B68" s="75">
        <v>2</v>
      </c>
      <c r="C68" s="75"/>
      <c r="D68" s="34" t="s">
        <v>5</v>
      </c>
      <c r="E68" s="1" t="s">
        <v>84</v>
      </c>
      <c r="F68" s="4" t="s">
        <v>176</v>
      </c>
      <c r="G68" s="20">
        <v>1</v>
      </c>
      <c r="H68" s="20">
        <v>1</v>
      </c>
      <c r="I68" s="21">
        <v>0.12</v>
      </c>
      <c r="J68" s="42">
        <v>2</v>
      </c>
      <c r="K68" s="51">
        <f>PRODUCT(I68,J68)</f>
        <v>0.24</v>
      </c>
      <c r="L68" s="93"/>
      <c r="M68" s="51"/>
      <c r="N68" s="98"/>
    </row>
    <row r="69" spans="1:28" s="22" customFormat="1" ht="12.75">
      <c r="A69" s="39" t="s">
        <v>190</v>
      </c>
      <c r="B69" s="26"/>
      <c r="C69" s="26"/>
      <c r="D69" s="27"/>
      <c r="H69" s="29"/>
      <c r="I69" s="25"/>
      <c r="J69" s="29"/>
      <c r="K69" s="25"/>
      <c r="L69" s="90"/>
      <c r="M69" s="25"/>
      <c r="N69" s="100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</row>
    <row r="70" spans="1:14" ht="12.75">
      <c r="A70" s="40" t="s">
        <v>182</v>
      </c>
      <c r="B70" s="75">
        <v>7</v>
      </c>
      <c r="C70" s="75"/>
      <c r="D70" s="34" t="s">
        <v>5</v>
      </c>
      <c r="E70" s="35" t="s">
        <v>171</v>
      </c>
      <c r="F70" s="84" t="s">
        <v>172</v>
      </c>
      <c r="G70" s="20">
        <v>1</v>
      </c>
      <c r="H70" s="20">
        <v>1</v>
      </c>
      <c r="I70" s="21">
        <v>0.18</v>
      </c>
      <c r="J70" s="42">
        <v>7</v>
      </c>
      <c r="K70" s="51">
        <f>PRODUCT(I70,J70)</f>
        <v>1.26</v>
      </c>
      <c r="L70" s="93"/>
      <c r="M70" s="51"/>
      <c r="N70" s="97" t="s">
        <v>173</v>
      </c>
    </row>
    <row r="71" spans="1:13" ht="12.75">
      <c r="A71" s="40" t="s">
        <v>181</v>
      </c>
      <c r="B71" s="75">
        <v>5</v>
      </c>
      <c r="C71" s="75"/>
      <c r="D71" s="34" t="s">
        <v>5</v>
      </c>
      <c r="E71" s="35" t="s">
        <v>171</v>
      </c>
      <c r="F71" s="84" t="s">
        <v>192</v>
      </c>
      <c r="G71" s="20">
        <v>1</v>
      </c>
      <c r="H71" s="20">
        <v>1</v>
      </c>
      <c r="I71" s="21">
        <v>0.18</v>
      </c>
      <c r="J71" s="42">
        <v>5</v>
      </c>
      <c r="K71" s="51">
        <f>PRODUCT(I71,J71)</f>
        <v>0.8999999999999999</v>
      </c>
      <c r="L71" s="93"/>
      <c r="M71" s="51"/>
    </row>
    <row r="72" spans="1:14" ht="12.75">
      <c r="A72" s="39" t="s">
        <v>0</v>
      </c>
      <c r="B72" s="22"/>
      <c r="C72" s="22"/>
      <c r="D72" s="26"/>
      <c r="E72" s="27"/>
      <c r="F72" s="28"/>
      <c r="G72" s="22"/>
      <c r="H72" s="22"/>
      <c r="I72" s="29"/>
      <c r="J72" s="22"/>
      <c r="K72" s="29"/>
      <c r="L72" s="90"/>
      <c r="M72" s="29"/>
      <c r="N72" s="101"/>
    </row>
    <row r="73" spans="1:15" ht="12.75">
      <c r="A73" s="40" t="s">
        <v>18</v>
      </c>
      <c r="B73" s="75">
        <v>4</v>
      </c>
      <c r="C73" s="75"/>
      <c r="D73" s="17" t="s">
        <v>5</v>
      </c>
      <c r="E73" s="1" t="s">
        <v>31</v>
      </c>
      <c r="F73" s="4" t="s">
        <v>19</v>
      </c>
      <c r="G73">
        <v>1</v>
      </c>
      <c r="H73">
        <v>1</v>
      </c>
      <c r="I73" s="2">
        <v>0.03</v>
      </c>
      <c r="J73" s="53">
        <v>4</v>
      </c>
      <c r="K73" s="43">
        <f>PRODUCT(I73,J73)</f>
        <v>0.12</v>
      </c>
      <c r="L73" s="87"/>
      <c r="M73" s="43"/>
      <c r="O73" s="32"/>
    </row>
    <row r="74" spans="1:13" ht="12.75">
      <c r="A74" s="3" t="s">
        <v>62</v>
      </c>
      <c r="B74" s="4"/>
      <c r="C74" s="4"/>
      <c r="D74" s="18"/>
      <c r="E74" s="5"/>
      <c r="F74" s="15"/>
      <c r="G74" s="4"/>
      <c r="H74" s="4"/>
      <c r="I74" s="6"/>
      <c r="J74" s="4"/>
      <c r="K74" s="7">
        <f>SUM(K63:K73)</f>
        <v>55.809999999999995</v>
      </c>
      <c r="L74" s="91"/>
      <c r="M74" s="7">
        <f>SUM(M63:M73)</f>
        <v>1.12</v>
      </c>
    </row>
    <row r="75" spans="1:13" ht="12.75">
      <c r="A75" s="8" t="s">
        <v>15</v>
      </c>
      <c r="B75" s="9"/>
      <c r="C75" s="9"/>
      <c r="D75" s="19"/>
      <c r="E75" s="10"/>
      <c r="F75" s="16"/>
      <c r="G75" s="9"/>
      <c r="H75" s="9"/>
      <c r="I75" s="11"/>
      <c r="J75" s="9"/>
      <c r="K75" s="12">
        <f>SUM(K19,K59,K74)</f>
        <v>66.57</v>
      </c>
      <c r="L75" s="92"/>
      <c r="M75" s="12">
        <f>SUM(M19,M59,M74)</f>
        <v>3.7</v>
      </c>
    </row>
    <row r="76" spans="1:13" ht="12.75">
      <c r="A76" s="33"/>
      <c r="B76" s="20"/>
      <c r="C76" s="20"/>
      <c r="D76" s="34"/>
      <c r="E76" s="35"/>
      <c r="F76" s="36"/>
      <c r="G76" s="20"/>
      <c r="H76" s="20"/>
      <c r="I76" s="21"/>
      <c r="J76" s="45"/>
      <c r="K76" s="30"/>
      <c r="L76" s="94"/>
      <c r="M76" s="30"/>
    </row>
    <row r="77" spans="1:13" ht="12.75">
      <c r="A77" s="3" t="s">
        <v>7</v>
      </c>
      <c r="B77" s="4"/>
      <c r="C77" s="4"/>
      <c r="D77" s="18"/>
      <c r="E77" s="5"/>
      <c r="F77" s="15"/>
      <c r="G77" s="4"/>
      <c r="H77" s="4"/>
      <c r="I77" s="6"/>
      <c r="J77" s="24"/>
      <c r="K77" s="7"/>
      <c r="L77" s="91"/>
      <c r="M77" s="7"/>
    </row>
    <row r="78" spans="1:15" s="37" customFormat="1" ht="12.75">
      <c r="A78" s="41" t="s">
        <v>41</v>
      </c>
      <c r="B78" s="82">
        <v>2</v>
      </c>
      <c r="C78" s="82">
        <v>2</v>
      </c>
      <c r="D78" s="47" t="s">
        <v>5</v>
      </c>
      <c r="E78" s="48" t="s">
        <v>42</v>
      </c>
      <c r="F78" s="57" t="s">
        <v>227</v>
      </c>
      <c r="G78" s="37">
        <v>1</v>
      </c>
      <c r="H78" s="37">
        <v>1</v>
      </c>
      <c r="I78" s="49">
        <v>0.12</v>
      </c>
      <c r="J78" s="50">
        <v>2</v>
      </c>
      <c r="K78" s="51">
        <f>PRODUCT(I78,J78)</f>
        <v>0.24</v>
      </c>
      <c r="L78" s="93">
        <v>2</v>
      </c>
      <c r="M78" s="43">
        <f aca="true" t="shared" si="1" ref="M78:M85">PRODUCT(I78,L78)</f>
        <v>0.24</v>
      </c>
      <c r="N78" s="98"/>
      <c r="O78" s="32"/>
    </row>
    <row r="79" spans="1:15" ht="12.75">
      <c r="A79" s="52" t="s">
        <v>221</v>
      </c>
      <c r="B79" s="79" t="s">
        <v>21</v>
      </c>
      <c r="C79" s="79">
        <v>4</v>
      </c>
      <c r="D79" s="17" t="s">
        <v>5</v>
      </c>
      <c r="E79" s="35" t="s">
        <v>54</v>
      </c>
      <c r="F79" s="57" t="s">
        <v>224</v>
      </c>
      <c r="G79" s="20">
        <v>1</v>
      </c>
      <c r="H79" s="20">
        <v>1</v>
      </c>
      <c r="I79" s="21">
        <v>0.16</v>
      </c>
      <c r="J79" s="53" t="s">
        <v>21</v>
      </c>
      <c r="K79" s="51" t="s">
        <v>21</v>
      </c>
      <c r="L79" s="93">
        <v>4</v>
      </c>
      <c r="M79" s="43">
        <f t="shared" si="1"/>
        <v>0.64</v>
      </c>
      <c r="O79" s="32"/>
    </row>
    <row r="80" spans="1:15" ht="12.75">
      <c r="A80" s="52" t="s">
        <v>222</v>
      </c>
      <c r="B80" s="79"/>
      <c r="C80" s="79">
        <v>4</v>
      </c>
      <c r="D80" s="17" t="s">
        <v>5</v>
      </c>
      <c r="E80" s="35" t="s">
        <v>54</v>
      </c>
      <c r="F80" s="57" t="s">
        <v>225</v>
      </c>
      <c r="G80" s="20">
        <v>1</v>
      </c>
      <c r="H80" s="20">
        <v>1</v>
      </c>
      <c r="I80" s="21">
        <v>0.08</v>
      </c>
      <c r="J80" s="53"/>
      <c r="K80" s="51"/>
      <c r="L80" s="93">
        <v>4</v>
      </c>
      <c r="M80" s="43">
        <f t="shared" si="1"/>
        <v>0.32</v>
      </c>
      <c r="O80" s="32"/>
    </row>
    <row r="81" spans="1:15" ht="12.75">
      <c r="A81" s="52" t="s">
        <v>223</v>
      </c>
      <c r="B81" s="79"/>
      <c r="C81" s="79">
        <v>4</v>
      </c>
      <c r="D81" s="17" t="s">
        <v>5</v>
      </c>
      <c r="E81" s="35" t="s">
        <v>54</v>
      </c>
      <c r="F81" s="57" t="s">
        <v>226</v>
      </c>
      <c r="G81" s="20">
        <v>1</v>
      </c>
      <c r="H81" s="20">
        <v>1</v>
      </c>
      <c r="I81" s="21">
        <v>0.07</v>
      </c>
      <c r="J81" s="53"/>
      <c r="K81" s="51"/>
      <c r="L81" s="93">
        <v>4</v>
      </c>
      <c r="M81" s="43">
        <f t="shared" si="1"/>
        <v>0.28</v>
      </c>
      <c r="O81" s="32"/>
    </row>
    <row r="82" spans="1:15" ht="12.75">
      <c r="A82" s="52" t="s">
        <v>53</v>
      </c>
      <c r="B82" s="79">
        <v>1</v>
      </c>
      <c r="C82" s="79">
        <v>1</v>
      </c>
      <c r="D82" s="17" t="s">
        <v>5</v>
      </c>
      <c r="E82" s="35" t="s">
        <v>54</v>
      </c>
      <c r="F82" s="57" t="s">
        <v>52</v>
      </c>
      <c r="G82" s="20">
        <v>1</v>
      </c>
      <c r="H82" s="20">
        <v>1</v>
      </c>
      <c r="I82" s="21">
        <v>0.3</v>
      </c>
      <c r="J82" s="53">
        <v>1</v>
      </c>
      <c r="K82" s="51">
        <f>PRODUCT(I82,J82)</f>
        <v>0.3</v>
      </c>
      <c r="L82" s="93">
        <v>1</v>
      </c>
      <c r="M82" s="43">
        <f t="shared" si="1"/>
        <v>0.3</v>
      </c>
      <c r="O82" s="32"/>
    </row>
    <row r="83" spans="1:15" ht="12.75">
      <c r="A83" s="52" t="s">
        <v>217</v>
      </c>
      <c r="B83" s="79"/>
      <c r="C83" s="79">
        <v>1</v>
      </c>
      <c r="D83" s="17" t="s">
        <v>5</v>
      </c>
      <c r="E83" s="35" t="s">
        <v>54</v>
      </c>
      <c r="F83" s="57" t="s">
        <v>220</v>
      </c>
      <c r="G83" s="20">
        <v>1</v>
      </c>
      <c r="H83" s="20">
        <v>1</v>
      </c>
      <c r="I83" s="21">
        <v>0.21</v>
      </c>
      <c r="J83" s="53"/>
      <c r="K83" s="51"/>
      <c r="L83" s="93">
        <v>1</v>
      </c>
      <c r="M83" s="43">
        <f t="shared" si="1"/>
        <v>0.21</v>
      </c>
      <c r="O83" s="32"/>
    </row>
    <row r="84" spans="1:15" ht="12.75">
      <c r="A84" s="52" t="s">
        <v>219</v>
      </c>
      <c r="B84" s="79"/>
      <c r="C84" s="79">
        <v>1</v>
      </c>
      <c r="D84" s="17" t="s">
        <v>5</v>
      </c>
      <c r="E84" s="35" t="s">
        <v>54</v>
      </c>
      <c r="F84" s="57" t="s">
        <v>218</v>
      </c>
      <c r="G84" s="20">
        <v>1</v>
      </c>
      <c r="H84" s="20">
        <v>1</v>
      </c>
      <c r="I84" s="21">
        <v>0.21</v>
      </c>
      <c r="J84" s="53"/>
      <c r="K84" s="51"/>
      <c r="L84" s="93">
        <v>1</v>
      </c>
      <c r="M84" s="43">
        <f t="shared" si="1"/>
        <v>0.21</v>
      </c>
      <c r="O84" s="32"/>
    </row>
    <row r="85" spans="1:15" ht="12.75">
      <c r="A85" s="52" t="s">
        <v>232</v>
      </c>
      <c r="B85" s="79"/>
      <c r="C85" s="79">
        <v>1</v>
      </c>
      <c r="D85" s="17" t="s">
        <v>5</v>
      </c>
      <c r="E85" s="35" t="s">
        <v>230</v>
      </c>
      <c r="F85" s="15" t="s">
        <v>231</v>
      </c>
      <c r="G85" s="20">
        <v>1</v>
      </c>
      <c r="H85" s="20">
        <v>1</v>
      </c>
      <c r="I85" s="21">
        <v>4.5</v>
      </c>
      <c r="J85" s="53"/>
      <c r="K85" s="51"/>
      <c r="L85" s="93">
        <v>1</v>
      </c>
      <c r="M85" s="43">
        <f t="shared" si="1"/>
        <v>4.5</v>
      </c>
      <c r="O85" s="32"/>
    </row>
    <row r="86" spans="1:15" ht="12.75">
      <c r="A86" s="83" t="s">
        <v>177</v>
      </c>
      <c r="B86" s="79">
        <v>1</v>
      </c>
      <c r="C86" s="79"/>
      <c r="D86" s="17" t="s">
        <v>5</v>
      </c>
      <c r="E86" s="35" t="s">
        <v>54</v>
      </c>
      <c r="F86" s="61" t="s">
        <v>183</v>
      </c>
      <c r="G86" s="20">
        <v>1</v>
      </c>
      <c r="H86" s="20">
        <v>1</v>
      </c>
      <c r="I86" s="21">
        <v>0.33</v>
      </c>
      <c r="J86" s="53">
        <v>1</v>
      </c>
      <c r="K86" s="51">
        <f>PRODUCT(I86,J86)</f>
        <v>0.33</v>
      </c>
      <c r="L86" s="93"/>
      <c r="M86" s="51"/>
      <c r="O86" s="32"/>
    </row>
    <row r="87" spans="1:15" ht="12.75">
      <c r="A87" s="83" t="s">
        <v>178</v>
      </c>
      <c r="B87" s="79">
        <v>1</v>
      </c>
      <c r="C87" s="79"/>
      <c r="D87" s="17" t="s">
        <v>5</v>
      </c>
      <c r="E87" s="35" t="s">
        <v>184</v>
      </c>
      <c r="F87" s="61" t="s">
        <v>185</v>
      </c>
      <c r="G87" s="20">
        <v>1</v>
      </c>
      <c r="H87" s="20">
        <v>1</v>
      </c>
      <c r="I87" s="21">
        <v>0.15</v>
      </c>
      <c r="J87" s="53">
        <v>1</v>
      </c>
      <c r="K87" s="51">
        <f>PRODUCT(I87,J87)</f>
        <v>0.15</v>
      </c>
      <c r="L87" s="93"/>
      <c r="M87" s="51"/>
      <c r="N87" s="97" t="s">
        <v>186</v>
      </c>
      <c r="O87" s="32"/>
    </row>
    <row r="88" spans="1:15" ht="12.75">
      <c r="A88" s="78" t="s">
        <v>166</v>
      </c>
      <c r="B88" s="79">
        <v>2</v>
      </c>
      <c r="C88" s="79"/>
      <c r="E88" s="35"/>
      <c r="F88" s="57"/>
      <c r="G88" s="20"/>
      <c r="H88" s="20"/>
      <c r="I88" s="21"/>
      <c r="J88" s="53"/>
      <c r="K88" s="51"/>
      <c r="L88" s="93"/>
      <c r="M88" s="51"/>
      <c r="O88" s="32"/>
    </row>
    <row r="89" spans="1:15" ht="12.75">
      <c r="A89" s="78" t="s">
        <v>167</v>
      </c>
      <c r="B89" s="79">
        <v>1</v>
      </c>
      <c r="C89" s="79"/>
      <c r="E89" s="35"/>
      <c r="F89" s="57"/>
      <c r="G89" s="20"/>
      <c r="H89" s="20"/>
      <c r="I89" s="21"/>
      <c r="J89" s="53"/>
      <c r="K89" s="51"/>
      <c r="L89" s="93"/>
      <c r="M89" s="51"/>
      <c r="O89" s="32"/>
    </row>
    <row r="90" spans="1:13" ht="12.75">
      <c r="A90" s="3" t="s">
        <v>22</v>
      </c>
      <c r="B90" s="4"/>
      <c r="C90" s="4"/>
      <c r="D90" s="18"/>
      <c r="E90" s="5"/>
      <c r="F90" s="15"/>
      <c r="G90" s="4"/>
      <c r="H90" s="4"/>
      <c r="I90" s="6"/>
      <c r="J90" s="4"/>
      <c r="K90" s="7">
        <f>SUM(K78:K89)</f>
        <v>1.02</v>
      </c>
      <c r="L90" s="91"/>
      <c r="M90" s="7">
        <f>SUM(M78:M89)</f>
        <v>6.7</v>
      </c>
    </row>
    <row r="91" spans="1:14" ht="12.75">
      <c r="A91" s="8" t="s">
        <v>15</v>
      </c>
      <c r="B91" s="9"/>
      <c r="C91" s="9"/>
      <c r="D91" s="19"/>
      <c r="E91" s="10"/>
      <c r="F91" s="16"/>
      <c r="G91" s="9"/>
      <c r="H91" s="9"/>
      <c r="I91" s="11"/>
      <c r="J91" s="9"/>
      <c r="K91" s="12">
        <f>SUM(K19,K59,K74,K90)</f>
        <v>67.58999999999999</v>
      </c>
      <c r="L91" s="92"/>
      <c r="M91" s="12">
        <f>SUM(M19,M59,M74,M90)</f>
        <v>10.4</v>
      </c>
      <c r="N91" s="98"/>
    </row>
    <row r="92" spans="1:15" ht="12.75">
      <c r="A92" s="46"/>
      <c r="B92" s="31"/>
      <c r="C92" s="31"/>
      <c r="D92" s="34"/>
      <c r="E92" s="35"/>
      <c r="F92" s="46"/>
      <c r="G92" s="20"/>
      <c r="H92" s="20"/>
      <c r="I92" s="21"/>
      <c r="J92" s="50"/>
      <c r="K92" s="51"/>
      <c r="L92" s="93"/>
      <c r="M92" s="51"/>
      <c r="O92" s="32"/>
    </row>
    <row r="93" spans="1:14" ht="12.75">
      <c r="A93" s="3" t="s">
        <v>85</v>
      </c>
      <c r="B93" s="4"/>
      <c r="C93" s="4"/>
      <c r="D93" s="18"/>
      <c r="E93" s="5"/>
      <c r="F93" s="15"/>
      <c r="G93" s="4"/>
      <c r="H93" s="4"/>
      <c r="I93" s="6"/>
      <c r="J93" s="24"/>
      <c r="K93" s="7"/>
      <c r="L93" s="91"/>
      <c r="M93" s="7"/>
      <c r="N93" s="99"/>
    </row>
    <row r="94" spans="1:21" ht="66">
      <c r="A94" s="68" t="s">
        <v>229</v>
      </c>
      <c r="B94" s="4">
        <v>2</v>
      </c>
      <c r="C94" s="4"/>
      <c r="D94" s="17" t="s">
        <v>68</v>
      </c>
      <c r="E94" s="35"/>
      <c r="F94" s="15"/>
      <c r="G94" s="20">
        <v>1</v>
      </c>
      <c r="H94" s="20">
        <v>1</v>
      </c>
      <c r="I94" s="21">
        <v>15</v>
      </c>
      <c r="J94" s="42">
        <v>2</v>
      </c>
      <c r="K94" s="51">
        <f>PRODUCT(I94,J94)</f>
        <v>30</v>
      </c>
      <c r="L94" s="93"/>
      <c r="M94" s="51"/>
      <c r="N94" s="99"/>
      <c r="O94" s="31"/>
      <c r="P94" s="34"/>
      <c r="Q94" s="35"/>
      <c r="R94" s="46"/>
      <c r="U94" s="21"/>
    </row>
    <row r="95" spans="1:21" ht="12.75">
      <c r="A95" s="69" t="s">
        <v>228</v>
      </c>
      <c r="B95" s="20">
        <v>3</v>
      </c>
      <c r="C95" s="20"/>
      <c r="D95" s="34" t="s">
        <v>5</v>
      </c>
      <c r="E95" s="35" t="s">
        <v>28</v>
      </c>
      <c r="F95" s="15" t="s">
        <v>97</v>
      </c>
      <c r="G95" s="20">
        <v>1</v>
      </c>
      <c r="H95" s="20">
        <v>1</v>
      </c>
      <c r="I95" s="21">
        <v>12.97</v>
      </c>
      <c r="J95" s="71" t="s">
        <v>96</v>
      </c>
      <c r="K95" s="72"/>
      <c r="L95" s="95"/>
      <c r="M95" s="72"/>
      <c r="N95" s="99"/>
      <c r="O95" s="31"/>
      <c r="P95" s="34"/>
      <c r="Q95" s="35"/>
      <c r="R95" s="46"/>
      <c r="U95" s="21"/>
    </row>
    <row r="96" spans="1:13" ht="12.75">
      <c r="A96" s="3" t="s">
        <v>67</v>
      </c>
      <c r="B96" s="4"/>
      <c r="C96" s="4"/>
      <c r="D96" s="18"/>
      <c r="E96" s="5"/>
      <c r="F96" s="15"/>
      <c r="G96" s="4"/>
      <c r="H96" s="4"/>
      <c r="I96" s="6"/>
      <c r="J96" s="4"/>
      <c r="K96" s="7">
        <f>SUM(K94:K95)</f>
        <v>30</v>
      </c>
      <c r="L96" s="91"/>
      <c r="M96" s="7">
        <f>SUM(M94:M95)</f>
        <v>0</v>
      </c>
    </row>
    <row r="97" spans="1:13" ht="12.75">
      <c r="A97" s="8" t="s">
        <v>15</v>
      </c>
      <c r="B97" s="9"/>
      <c r="C97" s="9"/>
      <c r="D97" s="19"/>
      <c r="E97" s="10"/>
      <c r="F97" s="16"/>
      <c r="G97" s="9"/>
      <c r="H97" s="9"/>
      <c r="I97" s="11"/>
      <c r="J97" s="9"/>
      <c r="K97" s="12">
        <f>SUM(K19,K59,K74,K90,K96)</f>
        <v>97.58999999999999</v>
      </c>
      <c r="L97" s="92"/>
      <c r="M97" s="12">
        <f>SUM(M19,M59,M74,M90,M96)</f>
        <v>10.4</v>
      </c>
    </row>
    <row r="98" spans="10:13" ht="12.75">
      <c r="J98"/>
      <c r="K98" s="43"/>
      <c r="L98" s="87"/>
      <c r="M98" s="43"/>
    </row>
    <row r="99" spans="1:14" ht="12.75">
      <c r="A99" s="3" t="s">
        <v>57</v>
      </c>
      <c r="B99" s="4"/>
      <c r="C99" s="4"/>
      <c r="D99" s="18"/>
      <c r="E99" s="5"/>
      <c r="F99" s="15"/>
      <c r="G99" s="4"/>
      <c r="H99" s="4"/>
      <c r="I99" s="6"/>
      <c r="J99" s="4"/>
      <c r="K99" s="7"/>
      <c r="L99" s="91"/>
      <c r="M99" s="7"/>
      <c r="N99" s="98"/>
    </row>
    <row r="100" spans="1:15" ht="12.75">
      <c r="A100" s="40" t="s">
        <v>25</v>
      </c>
      <c r="B100" s="75">
        <v>8</v>
      </c>
      <c r="C100" s="75"/>
      <c r="D100" s="17" t="s">
        <v>5</v>
      </c>
      <c r="E100" s="1" t="s">
        <v>23</v>
      </c>
      <c r="F100" s="4" t="s">
        <v>24</v>
      </c>
      <c r="G100">
        <v>1</v>
      </c>
      <c r="H100">
        <v>1</v>
      </c>
      <c r="I100" s="2">
        <v>1.89</v>
      </c>
      <c r="J100" s="42">
        <v>8</v>
      </c>
      <c r="K100" s="43">
        <f>PRODUCT(I100,J100)</f>
        <v>15.12</v>
      </c>
      <c r="L100" s="87"/>
      <c r="M100" s="43"/>
      <c r="O100" s="32"/>
    </row>
    <row r="101" spans="1:15" ht="12.75">
      <c r="A101" s="40" t="s">
        <v>26</v>
      </c>
      <c r="B101" s="75">
        <v>8</v>
      </c>
      <c r="C101" s="75"/>
      <c r="D101" s="17" t="s">
        <v>5</v>
      </c>
      <c r="E101" s="1" t="s">
        <v>28</v>
      </c>
      <c r="F101" s="4" t="s">
        <v>27</v>
      </c>
      <c r="G101">
        <v>1</v>
      </c>
      <c r="H101">
        <v>1</v>
      </c>
      <c r="I101" s="2">
        <v>0.125</v>
      </c>
      <c r="J101" s="53">
        <v>8</v>
      </c>
      <c r="K101" s="43">
        <f>PRODUCT(I101,J101)</f>
        <v>1</v>
      </c>
      <c r="L101" s="87"/>
      <c r="M101" s="43"/>
      <c r="O101" s="32"/>
    </row>
    <row r="102" spans="1:13" ht="12.75">
      <c r="A102" s="3" t="s">
        <v>69</v>
      </c>
      <c r="B102" s="4"/>
      <c r="C102" s="4"/>
      <c r="D102" s="18"/>
      <c r="E102" s="5"/>
      <c r="F102" s="15"/>
      <c r="G102" s="4"/>
      <c r="H102" s="4"/>
      <c r="I102" s="6"/>
      <c r="J102" s="4"/>
      <c r="K102" s="7">
        <f>SUM(K100:K101)</f>
        <v>16.119999999999997</v>
      </c>
      <c r="L102" s="91"/>
      <c r="M102" s="7">
        <f>SUM(M100:M101)</f>
        <v>0</v>
      </c>
    </row>
    <row r="103" spans="1:13" ht="12.75">
      <c r="A103" s="8" t="s">
        <v>15</v>
      </c>
      <c r="B103" s="9"/>
      <c r="C103" s="9"/>
      <c r="D103" s="19"/>
      <c r="E103" s="10"/>
      <c r="F103" s="16"/>
      <c r="G103" s="9"/>
      <c r="H103" s="9"/>
      <c r="I103" s="11"/>
      <c r="J103" s="9"/>
      <c r="K103" s="12">
        <f>SUM(K19,K59,K74,K90,K96,K102)</f>
        <v>113.70999999999998</v>
      </c>
      <c r="L103" s="92"/>
      <c r="M103" s="12">
        <f>SUM(M19,M59,M74,M90,M96,M102)</f>
        <v>10.4</v>
      </c>
    </row>
    <row r="104" spans="6:15" ht="12.75">
      <c r="F104"/>
      <c r="J104" s="42"/>
      <c r="K104" s="43"/>
      <c r="L104" s="87"/>
      <c r="M104" s="43"/>
      <c r="O104" s="32"/>
    </row>
    <row r="105" spans="1:13" ht="12.75">
      <c r="A105" s="3" t="s">
        <v>60</v>
      </c>
      <c r="B105" s="4"/>
      <c r="C105" s="4"/>
      <c r="D105" s="18"/>
      <c r="E105" s="5"/>
      <c r="F105" s="15"/>
      <c r="G105" s="4"/>
      <c r="H105" s="4"/>
      <c r="I105" s="6"/>
      <c r="J105" s="24"/>
      <c r="K105" s="7"/>
      <c r="L105" s="91"/>
      <c r="M105" s="7"/>
    </row>
    <row r="106" spans="1:15" ht="12.75">
      <c r="A106" s="58" t="s">
        <v>73</v>
      </c>
      <c r="B106" s="75">
        <v>1</v>
      </c>
      <c r="C106" s="75"/>
      <c r="D106" s="34" t="s">
        <v>68</v>
      </c>
      <c r="E106" s="35"/>
      <c r="F106" s="36"/>
      <c r="G106" s="20">
        <v>1</v>
      </c>
      <c r="H106" s="20">
        <v>1</v>
      </c>
      <c r="I106" s="21">
        <v>7</v>
      </c>
      <c r="J106" s="42">
        <v>1</v>
      </c>
      <c r="K106" s="51">
        <f>PRODUCT(I106,J106)</f>
        <v>7</v>
      </c>
      <c r="L106" s="93"/>
      <c r="M106" s="51"/>
      <c r="O106" s="32"/>
    </row>
    <row r="107" spans="1:15" ht="12.75">
      <c r="A107" s="58" t="s">
        <v>70</v>
      </c>
      <c r="B107" s="75">
        <v>1</v>
      </c>
      <c r="C107" s="75"/>
      <c r="D107" s="34" t="s">
        <v>68</v>
      </c>
      <c r="E107" s="35"/>
      <c r="F107" s="36"/>
      <c r="G107" s="20">
        <v>1</v>
      </c>
      <c r="H107" s="20">
        <v>1</v>
      </c>
      <c r="I107" s="21">
        <v>8</v>
      </c>
      <c r="J107" s="42">
        <v>1</v>
      </c>
      <c r="K107" s="51">
        <f>PRODUCT(I107,J107)</f>
        <v>8</v>
      </c>
      <c r="L107" s="93"/>
      <c r="M107" s="51"/>
      <c r="O107" s="32"/>
    </row>
    <row r="108" spans="1:15" ht="12.75">
      <c r="A108" s="58" t="s">
        <v>71</v>
      </c>
      <c r="B108" s="75">
        <v>1</v>
      </c>
      <c r="C108" s="75"/>
      <c r="D108" s="34" t="s">
        <v>68</v>
      </c>
      <c r="E108" s="35"/>
      <c r="F108" s="36"/>
      <c r="G108" s="20">
        <v>1</v>
      </c>
      <c r="H108" s="20">
        <v>1</v>
      </c>
      <c r="I108" s="21">
        <v>9</v>
      </c>
      <c r="J108" s="42">
        <v>1</v>
      </c>
      <c r="K108" s="51">
        <f>PRODUCT(I108,J108)</f>
        <v>9</v>
      </c>
      <c r="L108" s="93"/>
      <c r="M108" s="51"/>
      <c r="O108" s="32"/>
    </row>
    <row r="109" spans="1:13" ht="12.75">
      <c r="A109" s="33" t="s">
        <v>79</v>
      </c>
      <c r="B109" s="20"/>
      <c r="C109" s="20"/>
      <c r="D109" s="34"/>
      <c r="E109" s="35"/>
      <c r="F109" s="36"/>
      <c r="G109" s="20"/>
      <c r="H109" s="20"/>
      <c r="I109" s="21"/>
      <c r="J109" s="42"/>
      <c r="K109" s="44"/>
      <c r="L109" s="96"/>
      <c r="M109" s="44"/>
    </row>
    <row r="110" spans="1:21" ht="26.25">
      <c r="A110" s="54" t="s">
        <v>45</v>
      </c>
      <c r="B110" s="20"/>
      <c r="C110" s="20"/>
      <c r="D110" s="17" t="s">
        <v>5</v>
      </c>
      <c r="E110" s="1" t="s">
        <v>44</v>
      </c>
      <c r="F110" s="38" t="s">
        <v>43</v>
      </c>
      <c r="G110">
        <v>1</v>
      </c>
      <c r="H110">
        <v>1</v>
      </c>
      <c r="I110" s="2">
        <v>134.68</v>
      </c>
      <c r="J110" s="53"/>
      <c r="K110" s="53"/>
      <c r="L110" s="87"/>
      <c r="M110" s="53"/>
      <c r="O110" s="32"/>
      <c r="P110" s="81"/>
      <c r="Q110" s="81"/>
      <c r="R110" s="81"/>
      <c r="S110" s="81"/>
      <c r="T110" s="81"/>
      <c r="U110" s="81"/>
    </row>
    <row r="111" spans="1:21" ht="26.25">
      <c r="A111" s="54" t="s">
        <v>56</v>
      </c>
      <c r="B111" s="20"/>
      <c r="C111" s="20"/>
      <c r="D111" s="17" t="s">
        <v>5</v>
      </c>
      <c r="E111" s="1" t="s">
        <v>44</v>
      </c>
      <c r="F111" s="38" t="s">
        <v>55</v>
      </c>
      <c r="G111">
        <v>1</v>
      </c>
      <c r="H111">
        <v>1</v>
      </c>
      <c r="I111" s="2">
        <v>51.7</v>
      </c>
      <c r="J111" s="53"/>
      <c r="K111" s="53"/>
      <c r="L111" s="87"/>
      <c r="M111" s="53"/>
      <c r="O111" s="32"/>
      <c r="P111" s="81"/>
      <c r="Q111" s="81"/>
      <c r="R111" s="81"/>
      <c r="S111" s="81"/>
      <c r="T111" s="81"/>
      <c r="U111" s="81"/>
    </row>
    <row r="112" spans="1:15" ht="12.75">
      <c r="A112" s="52"/>
      <c r="F112"/>
      <c r="J112" s="42"/>
      <c r="K112" s="43"/>
      <c r="L112" s="87"/>
      <c r="M112" s="43"/>
      <c r="O112" s="32"/>
    </row>
    <row r="113" spans="1:13" ht="12.75">
      <c r="A113" s="3" t="s">
        <v>72</v>
      </c>
      <c r="B113" s="4"/>
      <c r="C113" s="4"/>
      <c r="D113" s="18"/>
      <c r="E113" s="5"/>
      <c r="F113" s="15"/>
      <c r="G113" s="4"/>
      <c r="H113" s="4"/>
      <c r="I113" s="6"/>
      <c r="J113" s="4"/>
      <c r="K113" s="7">
        <f>SUM(K106:K112)</f>
        <v>24</v>
      </c>
      <c r="L113" s="91"/>
      <c r="M113" s="7">
        <f>SUM(M106:M112)</f>
        <v>0</v>
      </c>
    </row>
    <row r="114" spans="1:13" ht="12.75">
      <c r="A114" s="8" t="s">
        <v>15</v>
      </c>
      <c r="B114" s="9"/>
      <c r="C114" s="9"/>
      <c r="D114" s="19"/>
      <c r="E114" s="10"/>
      <c r="F114" s="16"/>
      <c r="G114" s="9"/>
      <c r="H114" s="9"/>
      <c r="I114" s="11"/>
      <c r="J114" s="9"/>
      <c r="K114" s="12">
        <f>SUM(K19,K59,K74,K90,K96,K102,K113)</f>
        <v>137.70999999999998</v>
      </c>
      <c r="L114" s="92"/>
      <c r="M114" s="12">
        <f>SUM(M19,M59,M74,M90,M96,M102,M113)</f>
        <v>10.4</v>
      </c>
    </row>
    <row r="115" spans="6:15" ht="12.75">
      <c r="F115"/>
      <c r="J115" s="42"/>
      <c r="K115" s="43"/>
      <c r="L115" s="87"/>
      <c r="M115" s="43"/>
      <c r="O115" s="32"/>
    </row>
    <row r="116" spans="1:13" ht="12.75">
      <c r="A116" s="3" t="s">
        <v>58</v>
      </c>
      <c r="B116" s="4"/>
      <c r="C116" s="4"/>
      <c r="D116" s="18"/>
      <c r="E116" s="5"/>
      <c r="F116" s="15"/>
      <c r="G116" s="4"/>
      <c r="H116" s="4"/>
      <c r="I116" s="6"/>
      <c r="J116" s="4"/>
      <c r="K116" s="7"/>
      <c r="L116" s="91"/>
      <c r="M116" s="7"/>
    </row>
    <row r="117" spans="1:15" ht="12.75">
      <c r="A117" s="59" t="s">
        <v>99</v>
      </c>
      <c r="B117" s="75">
        <v>1</v>
      </c>
      <c r="C117" s="75"/>
      <c r="D117" s="34" t="s">
        <v>68</v>
      </c>
      <c r="E117" s="35"/>
      <c r="F117" s="15"/>
      <c r="G117" s="20">
        <v>1</v>
      </c>
      <c r="H117" s="20">
        <v>1</v>
      </c>
      <c r="I117" s="21">
        <v>6</v>
      </c>
      <c r="J117" s="42">
        <v>1</v>
      </c>
      <c r="K117" s="51">
        <f aca="true" t="shared" si="2" ref="K117:K127">PRODUCT(I117,J117)</f>
        <v>6</v>
      </c>
      <c r="L117" s="93"/>
      <c r="M117" s="51"/>
      <c r="N117" s="98"/>
      <c r="O117" s="32"/>
    </row>
    <row r="118" spans="1:15" ht="12.75">
      <c r="A118" s="59" t="s">
        <v>241</v>
      </c>
      <c r="B118" s="75"/>
      <c r="C118" s="75">
        <v>1</v>
      </c>
      <c r="D118" s="34" t="s">
        <v>238</v>
      </c>
      <c r="E118" s="35"/>
      <c r="F118" s="4" t="s">
        <v>242</v>
      </c>
      <c r="G118" s="20">
        <v>1</v>
      </c>
      <c r="H118" s="20">
        <v>1</v>
      </c>
      <c r="I118" s="21">
        <v>8</v>
      </c>
      <c r="J118" s="42"/>
      <c r="K118" s="51"/>
      <c r="L118" s="87">
        <v>1</v>
      </c>
      <c r="M118" s="43">
        <f>PRODUCT(I118,L118)</f>
        <v>8</v>
      </c>
      <c r="N118" s="98"/>
      <c r="O118" s="32"/>
    </row>
    <row r="119" spans="1:15" ht="12.75">
      <c r="A119" s="56" t="s">
        <v>88</v>
      </c>
      <c r="B119" s="75">
        <v>4</v>
      </c>
      <c r="C119" s="75"/>
      <c r="D119" s="17" t="s">
        <v>5</v>
      </c>
      <c r="E119" s="1" t="s">
        <v>61</v>
      </c>
      <c r="F119" s="57" t="s">
        <v>87</v>
      </c>
      <c r="G119">
        <v>1</v>
      </c>
      <c r="H119">
        <v>1</v>
      </c>
      <c r="I119" s="2">
        <v>0.08</v>
      </c>
      <c r="J119" s="53">
        <v>4</v>
      </c>
      <c r="K119" s="43">
        <f t="shared" si="2"/>
        <v>0.32</v>
      </c>
      <c r="L119" s="87"/>
      <c r="M119" s="43"/>
      <c r="O119" s="32"/>
    </row>
    <row r="120" spans="1:15" ht="12.75">
      <c r="A120" s="56" t="s">
        <v>234</v>
      </c>
      <c r="B120" s="75"/>
      <c r="C120" s="75">
        <v>2</v>
      </c>
      <c r="D120" s="17" t="s">
        <v>5</v>
      </c>
      <c r="E120" s="1" t="s">
        <v>61</v>
      </c>
      <c r="F120" s="57" t="s">
        <v>233</v>
      </c>
      <c r="G120">
        <v>1</v>
      </c>
      <c r="H120">
        <v>1</v>
      </c>
      <c r="I120" s="2">
        <v>0.08</v>
      </c>
      <c r="J120" s="53"/>
      <c r="K120" s="43"/>
      <c r="L120" s="87">
        <v>2</v>
      </c>
      <c r="M120" s="43">
        <f>PRODUCT(I120,L120)</f>
        <v>0.16</v>
      </c>
      <c r="O120" s="32"/>
    </row>
    <row r="121" spans="1:15" ht="12.75">
      <c r="A121" s="40" t="s">
        <v>89</v>
      </c>
      <c r="B121" s="75">
        <v>4</v>
      </c>
      <c r="C121" s="75"/>
      <c r="D121" s="17" t="s">
        <v>5</v>
      </c>
      <c r="E121" s="1" t="s">
        <v>61</v>
      </c>
      <c r="F121" s="57" t="s">
        <v>90</v>
      </c>
      <c r="G121">
        <v>1</v>
      </c>
      <c r="H121">
        <v>1</v>
      </c>
      <c r="I121" s="2">
        <v>0.14</v>
      </c>
      <c r="J121" s="42">
        <v>4</v>
      </c>
      <c r="K121" s="43">
        <f t="shared" si="2"/>
        <v>0.56</v>
      </c>
      <c r="L121" s="87"/>
      <c r="M121" s="43"/>
      <c r="O121" s="32"/>
    </row>
    <row r="122" spans="1:15" ht="12.75">
      <c r="A122" s="40" t="s">
        <v>236</v>
      </c>
      <c r="B122" s="75"/>
      <c r="C122" s="75">
        <v>2</v>
      </c>
      <c r="D122" s="17" t="s">
        <v>5</v>
      </c>
      <c r="E122" s="1" t="s">
        <v>61</v>
      </c>
      <c r="F122" s="57" t="s">
        <v>235</v>
      </c>
      <c r="G122">
        <v>1</v>
      </c>
      <c r="H122">
        <v>1</v>
      </c>
      <c r="I122" s="2">
        <v>0.46</v>
      </c>
      <c r="J122" s="42"/>
      <c r="K122" s="43"/>
      <c r="L122" s="87">
        <v>2</v>
      </c>
      <c r="M122" s="43">
        <f>PRODUCT(I122,L122)</f>
        <v>0.92</v>
      </c>
      <c r="O122" s="32"/>
    </row>
    <row r="123" spans="1:15" ht="12.75">
      <c r="A123" s="20" t="s">
        <v>100</v>
      </c>
      <c r="B123" s="75">
        <v>4</v>
      </c>
      <c r="C123" s="75"/>
      <c r="D123" s="17" t="s">
        <v>65</v>
      </c>
      <c r="F123" s="14" t="s">
        <v>66</v>
      </c>
      <c r="G123">
        <v>1</v>
      </c>
      <c r="H123">
        <v>100</v>
      </c>
      <c r="I123" s="2">
        <v>6.7</v>
      </c>
      <c r="J123" s="42" t="s">
        <v>21</v>
      </c>
      <c r="K123" s="43" t="s">
        <v>21</v>
      </c>
      <c r="L123" s="87"/>
      <c r="M123" s="43"/>
      <c r="O123" s="32"/>
    </row>
    <row r="124" spans="1:15" ht="12.75">
      <c r="A124" s="40" t="s">
        <v>101</v>
      </c>
      <c r="I124" s="2">
        <v>0.067</v>
      </c>
      <c r="J124" s="42">
        <v>6</v>
      </c>
      <c r="K124" s="43">
        <f>PRODUCT(I124,J124)</f>
        <v>0.402</v>
      </c>
      <c r="L124" s="87"/>
      <c r="M124" s="43"/>
      <c r="O124" s="32"/>
    </row>
    <row r="125" spans="1:15" ht="12.75">
      <c r="A125" s="40" t="s">
        <v>59</v>
      </c>
      <c r="B125" s="75">
        <v>6</v>
      </c>
      <c r="C125" s="75"/>
      <c r="D125" s="17" t="s">
        <v>5</v>
      </c>
      <c r="E125" s="1" t="s">
        <v>63</v>
      </c>
      <c r="F125" s="57" t="s">
        <v>64</v>
      </c>
      <c r="G125">
        <v>1</v>
      </c>
      <c r="H125">
        <v>1</v>
      </c>
      <c r="I125" s="2">
        <v>0.04</v>
      </c>
      <c r="J125" s="42">
        <v>3</v>
      </c>
      <c r="K125" s="43">
        <f t="shared" si="2"/>
        <v>0.12</v>
      </c>
      <c r="L125" s="87"/>
      <c r="M125" s="43"/>
      <c r="O125" s="32"/>
    </row>
    <row r="126" spans="1:15" ht="66">
      <c r="A126" s="60" t="s">
        <v>98</v>
      </c>
      <c r="B126" s="40">
        <v>1</v>
      </c>
      <c r="C126" s="40"/>
      <c r="D126" s="34" t="s">
        <v>68</v>
      </c>
      <c r="E126" s="35"/>
      <c r="F126" s="15"/>
      <c r="G126" s="20">
        <v>1</v>
      </c>
      <c r="H126" s="20">
        <v>1</v>
      </c>
      <c r="I126" s="21">
        <v>16</v>
      </c>
      <c r="J126" s="42" t="s">
        <v>21</v>
      </c>
      <c r="K126" s="51" t="s">
        <v>21</v>
      </c>
      <c r="L126" s="93"/>
      <c r="M126" s="51"/>
      <c r="O126" s="32"/>
    </row>
    <row r="127" spans="1:15" ht="12.75">
      <c r="A127" s="70" t="s">
        <v>29</v>
      </c>
      <c r="B127" s="75">
        <v>3</v>
      </c>
      <c r="C127" s="75">
        <v>1</v>
      </c>
      <c r="D127" s="17" t="s">
        <v>5</v>
      </c>
      <c r="E127" t="s">
        <v>30</v>
      </c>
      <c r="F127" s="4" t="s">
        <v>110</v>
      </c>
      <c r="G127">
        <v>1</v>
      </c>
      <c r="H127">
        <v>1</v>
      </c>
      <c r="I127" s="2">
        <v>3.33</v>
      </c>
      <c r="J127" s="53">
        <v>3</v>
      </c>
      <c r="K127" s="43">
        <f t="shared" si="2"/>
        <v>9.99</v>
      </c>
      <c r="L127" s="87">
        <v>1</v>
      </c>
      <c r="M127" s="43">
        <f>PRODUCT(I127,L127)</f>
        <v>3.33</v>
      </c>
      <c r="O127" s="32"/>
    </row>
    <row r="128" spans="1:13" ht="12.75">
      <c r="A128" s="3" t="s">
        <v>74</v>
      </c>
      <c r="B128" s="4"/>
      <c r="C128" s="4"/>
      <c r="D128" s="18"/>
      <c r="E128" s="5"/>
      <c r="F128" s="15"/>
      <c r="G128" s="4"/>
      <c r="H128" s="4"/>
      <c r="I128" s="6"/>
      <c r="J128" s="4"/>
      <c r="K128" s="7">
        <f>SUM(K117:K127)</f>
        <v>17.392000000000003</v>
      </c>
      <c r="L128" s="91"/>
      <c r="M128" s="7">
        <f>SUM(M117:M127)</f>
        <v>12.41</v>
      </c>
    </row>
    <row r="129" spans="1:13" ht="12.75">
      <c r="A129" s="8" t="s">
        <v>15</v>
      </c>
      <c r="B129" s="9"/>
      <c r="C129" s="9"/>
      <c r="D129" s="19"/>
      <c r="E129" s="10"/>
      <c r="F129" s="16"/>
      <c r="G129" s="9"/>
      <c r="H129" s="9"/>
      <c r="I129" s="11"/>
      <c r="J129" s="9"/>
      <c r="K129" s="12">
        <f>SUM(K19,K59,K74,K90,K96,K102,K113,K127)</f>
        <v>147.7</v>
      </c>
      <c r="L129" s="92"/>
      <c r="M129" s="12">
        <f>SUM(M19,M59,M74,M90,M96,M102,M113,M127)</f>
        <v>13.73</v>
      </c>
    </row>
    <row r="130" spans="1:13" ht="12.75">
      <c r="A130" s="33"/>
      <c r="B130" s="20"/>
      <c r="C130" s="20"/>
      <c r="D130" s="34"/>
      <c r="E130" s="35"/>
      <c r="F130" s="36"/>
      <c r="G130" s="20"/>
      <c r="H130" s="20"/>
      <c r="I130" s="21"/>
      <c r="J130" s="42"/>
      <c r="K130" s="43"/>
      <c r="L130" s="87"/>
      <c r="M130" s="43"/>
    </row>
    <row r="131" spans="1:13" ht="12.75">
      <c r="A131" s="3" t="s">
        <v>75</v>
      </c>
      <c r="B131" s="4"/>
      <c r="C131" s="4"/>
      <c r="D131" s="18"/>
      <c r="E131" s="5"/>
      <c r="F131" s="15"/>
      <c r="G131" s="4"/>
      <c r="H131" s="4"/>
      <c r="I131" s="6"/>
      <c r="J131" s="4"/>
      <c r="K131" s="7"/>
      <c r="L131" s="91"/>
      <c r="M131" s="7"/>
    </row>
    <row r="132" spans="1:15" ht="12.75">
      <c r="A132" s="59" t="s">
        <v>180</v>
      </c>
      <c r="B132" s="75">
        <v>1</v>
      </c>
      <c r="C132" s="75"/>
      <c r="D132" s="34" t="s">
        <v>68</v>
      </c>
      <c r="E132" s="35"/>
      <c r="F132" s="36"/>
      <c r="G132" s="20">
        <v>1</v>
      </c>
      <c r="H132" s="20">
        <v>1</v>
      </c>
      <c r="I132" s="21">
        <v>39</v>
      </c>
      <c r="J132" s="53">
        <v>1</v>
      </c>
      <c r="K132" s="43">
        <f>PRODUCT(I132,J132)</f>
        <v>39</v>
      </c>
      <c r="L132" s="87"/>
      <c r="M132" s="43"/>
      <c r="O132" s="32"/>
    </row>
    <row r="133" spans="1:15" ht="12.75">
      <c r="A133" s="58" t="s">
        <v>179</v>
      </c>
      <c r="B133" s="75">
        <v>1</v>
      </c>
      <c r="C133" s="75"/>
      <c r="D133" s="34" t="s">
        <v>68</v>
      </c>
      <c r="E133" s="35"/>
      <c r="F133" s="36"/>
      <c r="G133" s="20">
        <v>1</v>
      </c>
      <c r="H133" s="20">
        <v>1</v>
      </c>
      <c r="I133" s="21">
        <v>39</v>
      </c>
      <c r="J133" s="53">
        <v>1</v>
      </c>
      <c r="K133" s="43">
        <f>PRODUCT(I133,J133)</f>
        <v>39</v>
      </c>
      <c r="L133" s="87"/>
      <c r="M133" s="43"/>
      <c r="O133" s="32"/>
    </row>
    <row r="134" spans="1:15" ht="12.75">
      <c r="A134" s="58" t="s">
        <v>239</v>
      </c>
      <c r="B134" s="75"/>
      <c r="C134" s="75">
        <v>1</v>
      </c>
      <c r="D134" s="34" t="s">
        <v>238</v>
      </c>
      <c r="E134" s="35"/>
      <c r="F134" t="s">
        <v>240</v>
      </c>
      <c r="G134" s="20">
        <v>1</v>
      </c>
      <c r="H134" s="20">
        <v>1</v>
      </c>
      <c r="I134" s="21">
        <v>25</v>
      </c>
      <c r="J134" s="53"/>
      <c r="K134" s="43"/>
      <c r="L134" s="87">
        <v>1</v>
      </c>
      <c r="M134" s="43">
        <f>PRODUCT(I134,L134)</f>
        <v>25</v>
      </c>
      <c r="O134" s="32"/>
    </row>
    <row r="135" spans="1:13" ht="12.75">
      <c r="A135" s="3" t="s">
        <v>76</v>
      </c>
      <c r="B135" s="4"/>
      <c r="C135" s="4"/>
      <c r="D135" s="18"/>
      <c r="E135" s="5"/>
      <c r="F135" s="15"/>
      <c r="G135" s="4"/>
      <c r="H135" s="4"/>
      <c r="I135" s="6"/>
      <c r="J135" s="4"/>
      <c r="K135" s="7">
        <f>SUM(K130:K133)</f>
        <v>78</v>
      </c>
      <c r="L135" s="91"/>
      <c r="M135" s="7">
        <f>SUM(M130:M134)</f>
        <v>25</v>
      </c>
    </row>
    <row r="136" spans="1:13" ht="12.75">
      <c r="A136" s="8" t="s">
        <v>15</v>
      </c>
      <c r="B136" s="9"/>
      <c r="C136" s="9"/>
      <c r="D136" s="19"/>
      <c r="E136" s="10"/>
      <c r="F136" s="16"/>
      <c r="G136" s="9"/>
      <c r="H136" s="9"/>
      <c r="I136" s="11"/>
      <c r="J136" s="9"/>
      <c r="K136" s="12">
        <f>SUM(K19,K59,K74,K90,K96,K102,K113,K127,K135)</f>
        <v>225.7</v>
      </c>
      <c r="L136" s="92"/>
      <c r="M136" s="12">
        <f>SUM(M19,M59,M74,M90,M96,M102,M113,M127,M135)</f>
        <v>38.730000000000004</v>
      </c>
    </row>
    <row r="137" spans="10:13" ht="12.75">
      <c r="J137" s="42"/>
      <c r="K137" s="43"/>
      <c r="L137" s="87"/>
      <c r="M137" s="43"/>
    </row>
    <row r="138" spans="1:14" ht="12.75">
      <c r="A138" s="3" t="s">
        <v>46</v>
      </c>
      <c r="B138" s="4"/>
      <c r="C138" s="4"/>
      <c r="D138" s="18"/>
      <c r="E138" s="5"/>
      <c r="F138" s="15"/>
      <c r="G138" s="4"/>
      <c r="H138" s="4"/>
      <c r="I138" s="6"/>
      <c r="J138" s="4"/>
      <c r="K138" s="7"/>
      <c r="L138" s="91"/>
      <c r="M138" s="7"/>
      <c r="N138" s="102"/>
    </row>
    <row r="139" spans="1:15" ht="12.75">
      <c r="A139" s="52" t="s">
        <v>49</v>
      </c>
      <c r="B139" s="17"/>
      <c r="C139" s="17"/>
      <c r="D139" s="17" t="s">
        <v>5</v>
      </c>
      <c r="E139" s="1" t="s">
        <v>47</v>
      </c>
      <c r="F139" s="38" t="s">
        <v>48</v>
      </c>
      <c r="G139">
        <v>1</v>
      </c>
      <c r="H139">
        <v>1</v>
      </c>
      <c r="I139" s="2">
        <v>20.48</v>
      </c>
      <c r="J139" s="55" t="s">
        <v>21</v>
      </c>
      <c r="K139" s="43"/>
      <c r="L139" s="87"/>
      <c r="M139" s="43"/>
      <c r="N139" s="102"/>
      <c r="O139" s="32"/>
    </row>
    <row r="140" spans="1:15" ht="12.75">
      <c r="A140" s="40" t="s">
        <v>51</v>
      </c>
      <c r="B140" s="17"/>
      <c r="C140" s="17"/>
      <c r="D140" s="17" t="s">
        <v>5</v>
      </c>
      <c r="E140" s="1" t="s">
        <v>47</v>
      </c>
      <c r="F140" s="38" t="s">
        <v>50</v>
      </c>
      <c r="G140">
        <v>1</v>
      </c>
      <c r="H140">
        <v>1</v>
      </c>
      <c r="I140" s="2">
        <v>34.14</v>
      </c>
      <c r="J140" s="55"/>
      <c r="K140" s="43"/>
      <c r="L140" s="87"/>
      <c r="M140" s="43"/>
      <c r="O140" s="32"/>
    </row>
    <row r="141" spans="10:13" ht="12.75">
      <c r="J141" s="42"/>
      <c r="K141" s="43"/>
      <c r="L141" s="87"/>
      <c r="M141" s="43"/>
    </row>
    <row r="142" spans="1:14" ht="12.75">
      <c r="A142" s="3" t="s">
        <v>103</v>
      </c>
      <c r="B142" s="4"/>
      <c r="C142" s="4"/>
      <c r="D142" s="18"/>
      <c r="E142" s="5"/>
      <c r="F142" s="15"/>
      <c r="G142" s="4"/>
      <c r="H142" s="4"/>
      <c r="I142" s="6"/>
      <c r="J142" s="4"/>
      <c r="K142" s="7"/>
      <c r="L142" s="91"/>
      <c r="M142" s="7"/>
      <c r="N142" s="102"/>
    </row>
    <row r="143" spans="1:13" ht="12.75">
      <c r="A143" s="40" t="s">
        <v>104</v>
      </c>
      <c r="F143" t="s">
        <v>105</v>
      </c>
      <c r="G143">
        <v>1</v>
      </c>
      <c r="H143">
        <v>1</v>
      </c>
      <c r="I143" s="2">
        <v>1.5</v>
      </c>
      <c r="J143" s="42"/>
      <c r="K143" s="43"/>
      <c r="L143" s="87"/>
      <c r="M143" s="43"/>
    </row>
    <row r="144" spans="1:13" ht="12.75">
      <c r="A144" s="40" t="s">
        <v>106</v>
      </c>
      <c r="F144" s="38" t="s">
        <v>107</v>
      </c>
      <c r="G144">
        <v>1</v>
      </c>
      <c r="H144">
        <v>1</v>
      </c>
      <c r="I144" s="2">
        <v>14.95</v>
      </c>
      <c r="J144" s="42"/>
      <c r="K144" s="43"/>
      <c r="L144" s="87"/>
      <c r="M144" s="43"/>
    </row>
    <row r="145" spans="10:13" ht="12.75">
      <c r="J145" s="42"/>
      <c r="K145" s="43"/>
      <c r="L145" s="87"/>
      <c r="M145" s="43"/>
    </row>
    <row r="146" spans="10:13" ht="12.75">
      <c r="J146" s="42"/>
      <c r="K146" s="43"/>
      <c r="L146" s="87"/>
      <c r="M146" s="43"/>
    </row>
  </sheetData>
  <sheetProtection/>
  <hyperlinks>
    <hyperlink ref="I17" r:id="rId1" display="http://www.mouser.com/catalog/631/323.pdf"/>
    <hyperlink ref="H25" r:id="rId2" display="http://www.mouser.com/catalog/631/323.pdf"/>
    <hyperlink ref="I23" r:id="rId3" display="http://www.mouser.com/search/ProductDetail.aspx?R=BQ014D0103J--virtualkey58110000virtualkey581-BQ014D0103J"/>
    <hyperlink ref="I24" r:id="rId4" display="http://www.mouser.com/search/ProductDetail.aspx?R=BQ014D0153J--virtualkey58110000virtualkey581-BQ014D0153J"/>
    <hyperlink ref="I25" r:id="rId5" display="http://www.mouser.com/catalog/631/323.pdf"/>
    <hyperlink ref="J23" r:id="rId6" display="http://www.mouser.com/search/ProductDetail.aspx?R=BQ014D0103J--virtualkey58110000virtualkey581-BQ014D0103J"/>
    <hyperlink ref="J24" r:id="rId7" display="http://www.mouser.com/search/ProductDetail.aspx?R=BQ014D0153J--virtualkey58110000virtualkey581-BQ014D0153J"/>
  </hyperlinks>
  <printOptions/>
  <pageMargins left="0.75" right="0.75" top="1" bottom="1" header="0.5" footer="0.5"/>
  <pageSetup horizontalDpi="600" verticalDpi="600" orientation="portrait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wjhall</cp:lastModifiedBy>
  <dcterms:created xsi:type="dcterms:W3CDTF">2007-06-20T06:48:35Z</dcterms:created>
  <dcterms:modified xsi:type="dcterms:W3CDTF">2014-03-03T10:39:24Z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